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drawings/drawing1.xml" ContentType="application/vnd.openxmlformats-officedocument.drawing+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ilerporto\EmCurso\PRO\T2022-340-00\10 - WIP\03-Projecto de Execução\01-HID\02-REPORTS\PPGRCD\"/>
    </mc:Choice>
  </mc:AlternateContent>
  <xr:revisionPtr revIDLastSave="0" documentId="13_ncr:1_{5490A319-EDC5-41A9-9D34-6AB54E431CBA}" xr6:coauthVersionLast="47" xr6:coauthVersionMax="47" xr10:uidLastSave="{00000000-0000-0000-0000-000000000000}"/>
  <bookViews>
    <workbookView xWindow="28680" yWindow="-120" windowWidth="29040" windowHeight="15840" xr2:uid="{00000000-000D-0000-FFFF-FFFF00000000}"/>
  </bookViews>
  <sheets>
    <sheet name="NOTAS-PREENCHIMENTO" sheetId="2" r:id="rId1"/>
    <sheet name="PPGRCD-FASE PROJETO" sheetId="3" r:id="rId2"/>
    <sheet name="PPGRCD-Quadro 1 e 2" sheetId="6" r:id="rId3"/>
    <sheet name="PPGRCD-Quadro 3 e 4" sheetId="7" r:id="rId4"/>
    <sheet name="PPGRCD-Quadro 5" sheetId="8" r:id="rId5"/>
    <sheet name="PPGRCD-Quadro 6 e 7" sheetId="9" r:id="rId6"/>
    <sheet name="PPGRCD-Quadro 8 a 11" sheetId="10" r:id="rId7"/>
    <sheet name="Controlo Interno" sheetId="11" r:id="rId8"/>
    <sheet name="Relatório_global" sheetId="12" r:id="rId9"/>
    <sheet name="Fatores Conversão" sheetId="13" r:id="rId10"/>
    <sheet name="Listas" sheetId="14" r:id="rId11"/>
  </sheets>
  <externalReferences>
    <externalReference r:id="rId12"/>
    <externalReference r:id="rId13"/>
    <externalReference r:id="rId14"/>
  </externalReferences>
  <definedNames>
    <definedName name="_cap1" localSheetId="1">#REF!</definedName>
    <definedName name="_cap1">#REF!</definedName>
    <definedName name="_cap10" localSheetId="1">#REF!</definedName>
    <definedName name="_cap10">#REF!</definedName>
    <definedName name="_cap11" localSheetId="1">#REF!</definedName>
    <definedName name="_cap11">#REF!</definedName>
    <definedName name="_cap12" localSheetId="1">#REF!</definedName>
    <definedName name="_cap12">#REF!</definedName>
    <definedName name="_cap13" localSheetId="1">#REF!</definedName>
    <definedName name="_cap13">#REF!</definedName>
    <definedName name="_cap14" localSheetId="1">#REF!</definedName>
    <definedName name="_cap14">#REF!</definedName>
    <definedName name="_cap15" localSheetId="1">#REF!</definedName>
    <definedName name="_cap15">#REF!</definedName>
    <definedName name="_cap16" localSheetId="1">#REF!</definedName>
    <definedName name="_cap16">#REF!</definedName>
    <definedName name="_cap17" localSheetId="1">#REF!</definedName>
    <definedName name="_cap17">#REF!</definedName>
    <definedName name="_cap18" localSheetId="1">#REF!</definedName>
    <definedName name="_cap18">#REF!</definedName>
    <definedName name="_cap19" localSheetId="1">#REF!</definedName>
    <definedName name="_cap19">#REF!</definedName>
    <definedName name="_cap2" localSheetId="1">#REF!</definedName>
    <definedName name="_cap2">#REF!</definedName>
    <definedName name="_cap20" localSheetId="1">#REF!</definedName>
    <definedName name="_cap20">#REF!</definedName>
    <definedName name="_cap21" localSheetId="1">#REF!</definedName>
    <definedName name="_cap21">#REF!</definedName>
    <definedName name="_cap22" localSheetId="1">#REF!</definedName>
    <definedName name="_cap22">#REF!</definedName>
    <definedName name="_cap23" localSheetId="1">#REF!</definedName>
    <definedName name="_cap23">#REF!</definedName>
    <definedName name="_cap24" localSheetId="1">#REF!</definedName>
    <definedName name="_cap24">#REF!</definedName>
    <definedName name="_cap25" localSheetId="1">#REF!</definedName>
    <definedName name="_cap25">#REF!</definedName>
    <definedName name="_cap26" localSheetId="1">#REF!</definedName>
    <definedName name="_cap26">#REF!</definedName>
    <definedName name="_cap27" localSheetId="1">#REF!</definedName>
    <definedName name="_cap27">#REF!</definedName>
    <definedName name="_cap28" localSheetId="1">#REF!</definedName>
    <definedName name="_cap28">#REF!</definedName>
    <definedName name="_cap29" localSheetId="1">#REF!</definedName>
    <definedName name="_cap29">#REF!</definedName>
    <definedName name="_cap3" localSheetId="1">#REF!</definedName>
    <definedName name="_cap3">#REF!</definedName>
    <definedName name="_cap30" localSheetId="1">#REF!</definedName>
    <definedName name="_cap30">#REF!</definedName>
    <definedName name="_cap31" localSheetId="1">#REF!</definedName>
    <definedName name="_cap31">#REF!</definedName>
    <definedName name="_cap32" localSheetId="1">#REF!</definedName>
    <definedName name="_cap32">#REF!</definedName>
    <definedName name="_cap33" localSheetId="1">#REF!</definedName>
    <definedName name="_cap33">#REF!</definedName>
    <definedName name="_cap34" localSheetId="1">#REF!</definedName>
    <definedName name="_cap34">#REF!</definedName>
    <definedName name="_cap35" localSheetId="1">#REF!</definedName>
    <definedName name="_cap35">#REF!</definedName>
    <definedName name="_cap36" localSheetId="1">#REF!</definedName>
    <definedName name="_cap36">#REF!</definedName>
    <definedName name="_cap37" localSheetId="1">#REF!</definedName>
    <definedName name="_cap37">#REF!</definedName>
    <definedName name="_cap38" localSheetId="1">#REF!</definedName>
    <definedName name="_cap38">#REF!</definedName>
    <definedName name="_cap39" localSheetId="1">#REF!</definedName>
    <definedName name="_cap39">#REF!</definedName>
    <definedName name="_cap4" localSheetId="1">#REF!</definedName>
    <definedName name="_cap4">#REF!</definedName>
    <definedName name="_cap40" localSheetId="1">#REF!</definedName>
    <definedName name="_cap40">#REF!</definedName>
    <definedName name="_cap41" localSheetId="1">#REF!</definedName>
    <definedName name="_cap41">#REF!</definedName>
    <definedName name="_cap42" localSheetId="1">#REF!</definedName>
    <definedName name="_cap42">#REF!</definedName>
    <definedName name="_cap43" localSheetId="1">#REF!</definedName>
    <definedName name="_cap43">#REF!</definedName>
    <definedName name="_cap44" localSheetId="1">#REF!</definedName>
    <definedName name="_cap44">#REF!</definedName>
    <definedName name="_cap45" localSheetId="1">#REF!</definedName>
    <definedName name="_cap45">#REF!</definedName>
    <definedName name="_cap46" localSheetId="1">#REF!</definedName>
    <definedName name="_cap46">#REF!</definedName>
    <definedName name="_cap47" localSheetId="1">#REF!</definedName>
    <definedName name="_cap47">#REF!</definedName>
    <definedName name="_cap48" localSheetId="1">#REF!</definedName>
    <definedName name="_cap48">#REF!</definedName>
    <definedName name="_cap49" localSheetId="1">#REF!</definedName>
    <definedName name="_cap49">#REF!</definedName>
    <definedName name="_cap5" localSheetId="1">#REF!</definedName>
    <definedName name="_cap5">#REF!</definedName>
    <definedName name="_cap50" localSheetId="1">#REF!</definedName>
    <definedName name="_cap50">#REF!</definedName>
    <definedName name="_cap6" localSheetId="1">#REF!</definedName>
    <definedName name="_cap6">#REF!</definedName>
    <definedName name="_cap7" localSheetId="1">#REF!</definedName>
    <definedName name="_cap7">#REF!</definedName>
    <definedName name="_cap8" localSheetId="1">#REF!</definedName>
    <definedName name="_cap8">#REF!</definedName>
    <definedName name="_cap9" localSheetId="1">#REF!</definedName>
    <definedName name="_cap9">#REF!</definedName>
    <definedName name="_xlnm._FilterDatabase" localSheetId="1" hidden="1">'PPGRCD-FASE PROJETO'!$A$5:$DY$742</definedName>
    <definedName name="_Order1" hidden="1">255</definedName>
    <definedName name="_Order2" hidden="1">255</definedName>
    <definedName name="AD" localSheetId="1">#REF!</definedName>
    <definedName name="AD">#REF!</definedName>
    <definedName name="_xlnm.Print_Area" localSheetId="1">'PPGRCD-FASE PROJETO'!$A$1:$DX$742</definedName>
    <definedName name="_xlnm.Print_Area" localSheetId="8">Relatório_global!$A$1:$K$84</definedName>
    <definedName name="art.0" localSheetId="1">#REF!</definedName>
    <definedName name="art.0">#REF!</definedName>
    <definedName name="art.1" localSheetId="1">#REF!</definedName>
    <definedName name="art.1">#REF!</definedName>
    <definedName name="art.10" localSheetId="1">#REF!</definedName>
    <definedName name="art.10">#REF!</definedName>
    <definedName name="art.11" localSheetId="1">#REF!</definedName>
    <definedName name="art.11">#REF!</definedName>
    <definedName name="art.12" localSheetId="1">#REF!</definedName>
    <definedName name="art.12">#REF!</definedName>
    <definedName name="art.13" localSheetId="1">#REF!</definedName>
    <definedName name="art.13">#REF!</definedName>
    <definedName name="art.14" localSheetId="1">#REF!</definedName>
    <definedName name="art.14">#REF!</definedName>
    <definedName name="art.15" localSheetId="1">#REF!</definedName>
    <definedName name="art.15">#REF!</definedName>
    <definedName name="art.16" localSheetId="1">#REF!</definedName>
    <definedName name="art.16">#REF!</definedName>
    <definedName name="art.17" localSheetId="1">#REF!</definedName>
    <definedName name="art.17">#REF!</definedName>
    <definedName name="art.18" localSheetId="1">#REF!</definedName>
    <definedName name="art.18">#REF!</definedName>
    <definedName name="art.19" localSheetId="1">#REF!</definedName>
    <definedName name="art.19">#REF!</definedName>
    <definedName name="art.2" localSheetId="1">#REF!</definedName>
    <definedName name="art.2">#REF!</definedName>
    <definedName name="art.20" localSheetId="1">#REF!</definedName>
    <definedName name="art.20">#REF!</definedName>
    <definedName name="art.21" localSheetId="1">#REF!</definedName>
    <definedName name="art.21">#REF!</definedName>
    <definedName name="art.22" localSheetId="1">#REF!</definedName>
    <definedName name="art.22">#REF!</definedName>
    <definedName name="art.23" localSheetId="1">#REF!</definedName>
    <definedName name="art.23">#REF!</definedName>
    <definedName name="art.24" localSheetId="1">#REF!</definedName>
    <definedName name="art.24">#REF!</definedName>
    <definedName name="art.25" localSheetId="1">#REF!</definedName>
    <definedName name="art.25">#REF!</definedName>
    <definedName name="art.26" localSheetId="1">#REF!</definedName>
    <definedName name="art.26">#REF!</definedName>
    <definedName name="art.27" localSheetId="1">#REF!</definedName>
    <definedName name="art.27">#REF!</definedName>
    <definedName name="art.28" localSheetId="1">#REF!</definedName>
    <definedName name="art.28">#REF!</definedName>
    <definedName name="art.29" localSheetId="1">#REF!</definedName>
    <definedName name="art.29">#REF!</definedName>
    <definedName name="art.3" localSheetId="1">#REF!</definedName>
    <definedName name="art.3">#REF!</definedName>
    <definedName name="art.30" localSheetId="1">#REF!</definedName>
    <definedName name="art.30">#REF!</definedName>
    <definedName name="art.31" localSheetId="1">#REF!</definedName>
    <definedName name="art.31">#REF!</definedName>
    <definedName name="art.32" localSheetId="1">#REF!</definedName>
    <definedName name="art.32">#REF!</definedName>
    <definedName name="art.33" localSheetId="1">#REF!</definedName>
    <definedName name="art.33">#REF!</definedName>
    <definedName name="art.34" localSheetId="1">#REF!</definedName>
    <definedName name="art.34">#REF!</definedName>
    <definedName name="art.35" localSheetId="1">#REF!</definedName>
    <definedName name="art.35">#REF!</definedName>
    <definedName name="art.36" localSheetId="1">#REF!</definedName>
    <definedName name="art.36">#REF!</definedName>
    <definedName name="art.37" localSheetId="1">#REF!</definedName>
    <definedName name="art.37">#REF!</definedName>
    <definedName name="art.38" localSheetId="1">#REF!</definedName>
    <definedName name="art.38">#REF!</definedName>
    <definedName name="art.39" localSheetId="1">#REF!</definedName>
    <definedName name="art.39">#REF!</definedName>
    <definedName name="art.3a" localSheetId="1">#REF!</definedName>
    <definedName name="art.3a">#REF!</definedName>
    <definedName name="art.4" localSheetId="1">#REF!</definedName>
    <definedName name="art.4">#REF!</definedName>
    <definedName name="art.40" localSheetId="1">#REF!</definedName>
    <definedName name="art.40">#REF!</definedName>
    <definedName name="art.41" localSheetId="1">#REF!</definedName>
    <definedName name="art.41">#REF!</definedName>
    <definedName name="art.42" localSheetId="1">#REF!</definedName>
    <definedName name="art.42">#REF!</definedName>
    <definedName name="art.43" localSheetId="1">#REF!</definedName>
    <definedName name="art.43">#REF!</definedName>
    <definedName name="art.44" localSheetId="1">#REF!</definedName>
    <definedName name="art.44">#REF!</definedName>
    <definedName name="art.45" localSheetId="1">#REF!</definedName>
    <definedName name="art.45">#REF!</definedName>
    <definedName name="art.46" localSheetId="1">#REF!</definedName>
    <definedName name="art.46">#REF!</definedName>
    <definedName name="art.47" localSheetId="1">#REF!</definedName>
    <definedName name="art.47">#REF!</definedName>
    <definedName name="art.48" localSheetId="1">#REF!</definedName>
    <definedName name="art.48">#REF!</definedName>
    <definedName name="art.49" localSheetId="1">#REF!</definedName>
    <definedName name="art.49">#REF!</definedName>
    <definedName name="art.5" localSheetId="1">#REF!</definedName>
    <definedName name="art.5">#REF!</definedName>
    <definedName name="art.50" localSheetId="1">#REF!</definedName>
    <definedName name="art.50">#REF!</definedName>
    <definedName name="art.6" localSheetId="1">#REF!</definedName>
    <definedName name="art.6">#REF!</definedName>
    <definedName name="art.7" localSheetId="1">#REF!</definedName>
    <definedName name="art.7">#REF!</definedName>
    <definedName name="art.7a" localSheetId="1">#REF!</definedName>
    <definedName name="art.7a">#REF!</definedName>
    <definedName name="art.7b" localSheetId="1">#REF!</definedName>
    <definedName name="art.7b">#REF!</definedName>
    <definedName name="art.8" localSheetId="1">#REF!</definedName>
    <definedName name="art.8">#REF!</definedName>
    <definedName name="art.9" localSheetId="1">#REF!</definedName>
    <definedName name="art.9">#REF!</definedName>
    <definedName name="art6a" localSheetId="1">#REF!</definedName>
    <definedName name="art6a">#REF!</definedName>
    <definedName name="art7a" localSheetId="1">#REF!</definedName>
    <definedName name="art7a">#REF!</definedName>
    <definedName name="cap0" localSheetId="1">#REF!</definedName>
    <definedName name="cap0">#REF!</definedName>
    <definedName name="cap3a" localSheetId="1">#REF!</definedName>
    <definedName name="cap3a">#REF!</definedName>
    <definedName name="cap7a" localSheetId="1">#REF!</definedName>
    <definedName name="cap7a">#REF!</definedName>
    <definedName name="cap7b" localSheetId="1">#REF!</definedName>
    <definedName name="cap7b">#REF!</definedName>
    <definedName name="dados">[1]Base!$A$1:$I$6666</definedName>
    <definedName name="dqs" localSheetId="1">#REF!</definedName>
    <definedName name="dqs">#REF!</definedName>
    <definedName name="jm" localSheetId="1">#REF!</definedName>
    <definedName name="jm">#REF!</definedName>
    <definedName name="qwdq" localSheetId="1">#REF!</definedName>
    <definedName name="qwdq">#REF!</definedName>
    <definedName name="tabela" localSheetId="1">#REF!</definedName>
    <definedName name="tabela">#REF!</definedName>
    <definedName name="texto_cap0" localSheetId="1">#REF!</definedName>
    <definedName name="texto_cap0">#REF!</definedName>
    <definedName name="texto_cap1" localSheetId="1">#REF!</definedName>
    <definedName name="texto_cap1">#REF!</definedName>
    <definedName name="texto_cap10" localSheetId="1">#REF!</definedName>
    <definedName name="texto_cap10">#REF!</definedName>
    <definedName name="texto_cap11" localSheetId="1">#REF!</definedName>
    <definedName name="texto_cap11">#REF!</definedName>
    <definedName name="texto_cap12" localSheetId="1">#REF!</definedName>
    <definedName name="texto_cap12">#REF!</definedName>
    <definedName name="texto_cap13" localSheetId="1">#REF!</definedName>
    <definedName name="texto_cap13">#REF!</definedName>
    <definedName name="texto_cap14" localSheetId="1">#REF!</definedName>
    <definedName name="texto_cap14">#REF!</definedName>
    <definedName name="texto_cap15" localSheetId="1">#REF!</definedName>
    <definedName name="texto_cap15">#REF!</definedName>
    <definedName name="texto_cap16" localSheetId="1">#REF!</definedName>
    <definedName name="texto_cap16">#REF!</definedName>
    <definedName name="texto_cap17" localSheetId="1">#REF!</definedName>
    <definedName name="texto_cap17">#REF!</definedName>
    <definedName name="texto_cap18" localSheetId="1">#REF!</definedName>
    <definedName name="texto_cap18">#REF!</definedName>
    <definedName name="texto_cap19" localSheetId="1">#REF!</definedName>
    <definedName name="texto_cap19">#REF!</definedName>
    <definedName name="texto_cap2" localSheetId="1">#REF!</definedName>
    <definedName name="texto_cap2">#REF!</definedName>
    <definedName name="texto_cap20" localSheetId="1">#REF!</definedName>
    <definedName name="texto_cap20">#REF!</definedName>
    <definedName name="texto_cap21" localSheetId="1">#REF!</definedName>
    <definedName name="texto_cap21">#REF!</definedName>
    <definedName name="texto_cap22" localSheetId="1">#REF!</definedName>
    <definedName name="texto_cap22">#REF!</definedName>
    <definedName name="texto_cap23" localSheetId="1">#REF!</definedName>
    <definedName name="texto_cap23">#REF!</definedName>
    <definedName name="texto_cap24" localSheetId="1">#REF!</definedName>
    <definedName name="texto_cap24">#REF!</definedName>
    <definedName name="texto_cap25" localSheetId="1">#REF!</definedName>
    <definedName name="texto_cap25">#REF!</definedName>
    <definedName name="texto_cap26" localSheetId="1">#REF!</definedName>
    <definedName name="texto_cap26">#REF!</definedName>
    <definedName name="texto_cap27" localSheetId="1">#REF!</definedName>
    <definedName name="texto_cap27">#REF!</definedName>
    <definedName name="texto_cap28" localSheetId="1">#REF!</definedName>
    <definedName name="texto_cap28">#REF!</definedName>
    <definedName name="texto_cap29" localSheetId="1">#REF!</definedName>
    <definedName name="texto_cap29">#REF!</definedName>
    <definedName name="texto_cap3" localSheetId="1">#REF!</definedName>
    <definedName name="texto_cap3">#REF!</definedName>
    <definedName name="texto_cap30" localSheetId="1">#REF!</definedName>
    <definedName name="texto_cap30">#REF!</definedName>
    <definedName name="texto_cap31" localSheetId="1">#REF!</definedName>
    <definedName name="texto_cap31">#REF!</definedName>
    <definedName name="texto_cap32" localSheetId="1">#REF!</definedName>
    <definedName name="texto_cap32">#REF!</definedName>
    <definedName name="texto_cap33" localSheetId="1">#REF!</definedName>
    <definedName name="texto_cap33">#REF!</definedName>
    <definedName name="texto_cap34" localSheetId="1">#REF!</definedName>
    <definedName name="texto_cap34">#REF!</definedName>
    <definedName name="texto_cap35" localSheetId="1">#REF!</definedName>
    <definedName name="texto_cap35">#REF!</definedName>
    <definedName name="texto_cap36" localSheetId="1">#REF!</definedName>
    <definedName name="texto_cap36">#REF!</definedName>
    <definedName name="texto_cap37" localSheetId="1">#REF!</definedName>
    <definedName name="texto_cap37">#REF!</definedName>
    <definedName name="texto_cap38" localSheetId="1">#REF!</definedName>
    <definedName name="texto_cap38">#REF!</definedName>
    <definedName name="texto_cap39" localSheetId="1">#REF!</definedName>
    <definedName name="texto_cap39">#REF!</definedName>
    <definedName name="texto_cap3a" localSheetId="1">#REF!</definedName>
    <definedName name="texto_cap3a">#REF!</definedName>
    <definedName name="texto_cap4" localSheetId="1">#REF!</definedName>
    <definedName name="texto_cap4">#REF!</definedName>
    <definedName name="texto_cap40" localSheetId="1">#REF!</definedName>
    <definedName name="texto_cap40">#REF!</definedName>
    <definedName name="texto_cap41" localSheetId="1">#REF!</definedName>
    <definedName name="texto_cap41">#REF!</definedName>
    <definedName name="texto_cap42" localSheetId="1">#REF!</definedName>
    <definedName name="texto_cap42">#REF!</definedName>
    <definedName name="texto_cap43" localSheetId="1">#REF!</definedName>
    <definedName name="texto_cap43">#REF!</definedName>
    <definedName name="texto_cap44" localSheetId="1">#REF!</definedName>
    <definedName name="texto_cap44">#REF!</definedName>
    <definedName name="texto_cap45" localSheetId="1">#REF!</definedName>
    <definedName name="texto_cap45">#REF!</definedName>
    <definedName name="texto_cap46" localSheetId="1">#REF!</definedName>
    <definedName name="texto_cap46">#REF!</definedName>
    <definedName name="texto_cap47" localSheetId="1">#REF!</definedName>
    <definedName name="texto_cap47">#REF!</definedName>
    <definedName name="texto_cap48" localSheetId="1">#REF!</definedName>
    <definedName name="texto_cap48">#REF!</definedName>
    <definedName name="texto_cap49" localSheetId="1">#REF!</definedName>
    <definedName name="texto_cap49">#REF!</definedName>
    <definedName name="texto_cap5" localSheetId="1">#REF!</definedName>
    <definedName name="texto_cap5">#REF!</definedName>
    <definedName name="texto_cap50" localSheetId="1">#REF!</definedName>
    <definedName name="texto_cap50">#REF!</definedName>
    <definedName name="texto_cap6" localSheetId="1">#REF!</definedName>
    <definedName name="texto_cap6">#REF!</definedName>
    <definedName name="texto_cap7" localSheetId="1">#REF!</definedName>
    <definedName name="texto_cap7">#REF!</definedName>
    <definedName name="texto_cap7a" localSheetId="1">#REF!</definedName>
    <definedName name="texto_cap7a">#REF!</definedName>
    <definedName name="texto_cap7b" localSheetId="1">#REF!</definedName>
    <definedName name="texto_cap7b">#REF!</definedName>
    <definedName name="texto_cap8" localSheetId="1">#REF!</definedName>
    <definedName name="texto_cap8">#REF!</definedName>
    <definedName name="texto_cap9" localSheetId="1">#REF!</definedName>
    <definedName name="texto_cap9">#REF!</definedName>
    <definedName name="titulo" localSheetId="1">[2]ORC!#REF!</definedName>
    <definedName name="titulo">[2]ORC!#REF!</definedName>
    <definedName name="_xlnm.Print_Titles" localSheetId="1">'PPGRCD-FASE PROJETO'!$1:$5</definedName>
    <definedName name="ZGRGAR" localSheetId="1">#REF!</definedName>
    <definedName name="ZGRG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3" l="1"/>
  <c r="B19" i="3" s="1"/>
  <c r="B20" i="3" s="1"/>
  <c r="B21" i="3" s="1"/>
  <c r="B22" i="3" s="1"/>
  <c r="B23" i="3" s="1"/>
  <c r="J523" i="3"/>
  <c r="L523" i="3" s="1"/>
  <c r="J522" i="3"/>
  <c r="L522" i="3" s="1"/>
  <c r="J465" i="3"/>
  <c r="L465" i="3"/>
  <c r="J337" i="3"/>
  <c r="J336" i="3"/>
  <c r="L337" i="3"/>
  <c r="L336" i="3"/>
  <c r="J230" i="3"/>
  <c r="L230" i="3" s="1"/>
  <c r="J190" i="3"/>
  <c r="L190" i="3" s="1"/>
  <c r="J122" i="3"/>
  <c r="L122" i="3" s="1"/>
  <c r="J714" i="3"/>
  <c r="L714" i="3" s="1"/>
  <c r="N714" i="3" s="1"/>
  <c r="J713" i="3"/>
  <c r="L713" i="3" s="1"/>
  <c r="N713" i="3" s="1"/>
  <c r="J712" i="3"/>
  <c r="L712" i="3" s="1"/>
  <c r="N712" i="3" s="1"/>
  <c r="J711" i="3"/>
  <c r="L711" i="3" s="1"/>
  <c r="N711" i="3" s="1"/>
  <c r="J517" i="3"/>
  <c r="L517" i="3" s="1"/>
  <c r="J328" i="3"/>
  <c r="L328" i="3" s="1"/>
  <c r="J221" i="3"/>
  <c r="L221" i="3" s="1"/>
  <c r="J513" i="3" l="1"/>
  <c r="L513" i="3" s="1"/>
  <c r="N513" i="3" s="1"/>
  <c r="J456" i="3"/>
  <c r="L456" i="3" s="1"/>
  <c r="N456" i="3" s="1"/>
  <c r="J324" i="3"/>
  <c r="L324" i="3" s="1"/>
  <c r="N324" i="3" s="1"/>
  <c r="J217" i="3"/>
  <c r="L217" i="3" s="1"/>
  <c r="N217" i="3" s="1"/>
  <c r="N66" i="3"/>
  <c r="J66" i="3"/>
  <c r="L66" i="3" s="1"/>
  <c r="N65" i="3"/>
  <c r="J65" i="3"/>
  <c r="L65" i="3" s="1"/>
  <c r="N64" i="3"/>
  <c r="J64" i="3"/>
  <c r="L64" i="3" s="1"/>
  <c r="N63" i="3"/>
  <c r="J63" i="3"/>
  <c r="L63" i="3" s="1"/>
  <c r="N62" i="3"/>
  <c r="J62" i="3"/>
  <c r="L62" i="3" s="1"/>
  <c r="N61" i="3"/>
  <c r="J61" i="3"/>
  <c r="L61" i="3" s="1"/>
  <c r="N60" i="3"/>
  <c r="J60" i="3"/>
  <c r="L60" i="3" s="1"/>
  <c r="I34" i="3"/>
  <c r="J34" i="3" s="1"/>
  <c r="J26" i="3"/>
  <c r="N35" i="3"/>
  <c r="J35" i="3"/>
  <c r="L35" i="3" s="1"/>
  <c r="J33" i="3"/>
  <c r="W33" i="3" s="1"/>
  <c r="J32" i="3"/>
  <c r="W32" i="3" s="1"/>
  <c r="J31" i="3"/>
  <c r="W31" i="3" s="1"/>
  <c r="N710" i="3"/>
  <c r="N682" i="3"/>
  <c r="N654" i="3"/>
  <c r="N628" i="3"/>
  <c r="N605" i="3"/>
  <c r="N507" i="3"/>
  <c r="N446" i="3"/>
  <c r="N443" i="3"/>
  <c r="N318" i="3"/>
  <c r="N211" i="3"/>
  <c r="N175" i="3"/>
  <c r="N136" i="3"/>
  <c r="N111" i="3"/>
  <c r="N110" i="3"/>
  <c r="N109" i="3"/>
  <c r="N36" i="3"/>
  <c r="J710" i="3"/>
  <c r="L710" i="3" s="1"/>
  <c r="J628" i="3"/>
  <c r="L628" i="3" s="1"/>
  <c r="J654" i="3"/>
  <c r="L654" i="3" s="1"/>
  <c r="J682" i="3"/>
  <c r="L682" i="3" s="1"/>
  <c r="J605" i="3"/>
  <c r="L605" i="3" s="1"/>
  <c r="J507" i="3"/>
  <c r="L507" i="3" s="1"/>
  <c r="J446" i="3"/>
  <c r="L446" i="3" s="1"/>
  <c r="J443" i="3"/>
  <c r="L443" i="3" s="1"/>
  <c r="J318" i="3"/>
  <c r="L318" i="3" s="1"/>
  <c r="J211" i="3"/>
  <c r="L211" i="3" s="1"/>
  <c r="J175" i="3"/>
  <c r="L175" i="3" s="1"/>
  <c r="J136" i="3"/>
  <c r="L136" i="3" s="1"/>
  <c r="J111" i="3"/>
  <c r="L111" i="3" s="1"/>
  <c r="J110" i="3"/>
  <c r="L110" i="3" s="1"/>
  <c r="J109" i="3"/>
  <c r="L109" i="3" s="1"/>
  <c r="J45" i="3"/>
  <c r="L45" i="3" s="1"/>
  <c r="J42" i="3"/>
  <c r="L42" i="3" s="1"/>
  <c r="J36" i="3"/>
  <c r="L36" i="3" s="1"/>
  <c r="B9" i="3"/>
  <c r="B10" i="3" s="1"/>
  <c r="E705" i="3"/>
  <c r="E704" i="3"/>
  <c r="E703" i="3"/>
  <c r="E677" i="3"/>
  <c r="E676" i="3"/>
  <c r="E675" i="3"/>
  <c r="E649" i="3"/>
  <c r="E648" i="3"/>
  <c r="E647" i="3"/>
  <c r="E597" i="3"/>
  <c r="J597" i="3" s="1"/>
  <c r="L597" i="3" s="1"/>
  <c r="E591" i="3"/>
  <c r="J591" i="3" s="1"/>
  <c r="L591" i="3" s="1"/>
  <c r="E590" i="3"/>
  <c r="E587" i="3"/>
  <c r="E586" i="3"/>
  <c r="E515" i="3"/>
  <c r="E504" i="3"/>
  <c r="E503" i="3"/>
  <c r="E502" i="3"/>
  <c r="E460" i="3"/>
  <c r="J460" i="3" s="1"/>
  <c r="L460" i="3" s="1"/>
  <c r="E454" i="3"/>
  <c r="E453" i="3"/>
  <c r="E445" i="3"/>
  <c r="J445" i="3" s="1"/>
  <c r="L445" i="3" s="1"/>
  <c r="E439" i="3"/>
  <c r="E438" i="3"/>
  <c r="E437" i="3"/>
  <c r="E436" i="3"/>
  <c r="E315" i="3"/>
  <c r="E314" i="3"/>
  <c r="E313" i="3"/>
  <c r="E219" i="3"/>
  <c r="B213" i="3"/>
  <c r="B212" i="3"/>
  <c r="E208" i="3"/>
  <c r="E207" i="3"/>
  <c r="E206" i="3"/>
  <c r="E185" i="3"/>
  <c r="E184" i="3"/>
  <c r="E183" i="3"/>
  <c r="E182" i="3"/>
  <c r="E172" i="3"/>
  <c r="E171" i="3"/>
  <c r="E170" i="3"/>
  <c r="E156" i="3"/>
  <c r="E144" i="3"/>
  <c r="E143" i="3"/>
  <c r="E142" i="3"/>
  <c r="E141" i="3"/>
  <c r="J141" i="3" s="1"/>
  <c r="L141" i="3" s="1"/>
  <c r="N141" i="3" s="1"/>
  <c r="E137" i="3"/>
  <c r="E131" i="3"/>
  <c r="E130" i="3"/>
  <c r="E129" i="3"/>
  <c r="E117" i="3"/>
  <c r="E116" i="3"/>
  <c r="E107" i="3"/>
  <c r="E106" i="3"/>
  <c r="E105" i="3"/>
  <c r="E99" i="3"/>
  <c r="J99" i="3" s="1"/>
  <c r="L99" i="3" s="1"/>
  <c r="E81" i="3"/>
  <c r="E80" i="3"/>
  <c r="E78" i="3"/>
  <c r="J78" i="3" s="1"/>
  <c r="L78" i="3" s="1"/>
  <c r="E77" i="3"/>
  <c r="J77" i="3" s="1"/>
  <c r="L77" i="3" s="1"/>
  <c r="E74" i="3"/>
  <c r="E73" i="3"/>
  <c r="E72" i="3"/>
  <c r="E71" i="3"/>
  <c r="E49" i="3"/>
  <c r="E51" i="3" s="1"/>
  <c r="B25" i="3"/>
  <c r="B26" i="3" s="1"/>
  <c r="B27" i="3" s="1"/>
  <c r="B28" i="3" s="1"/>
  <c r="N78" i="3" l="1"/>
  <c r="N591" i="3"/>
  <c r="N99" i="3"/>
  <c r="N445" i="3"/>
  <c r="B11" i="3"/>
  <c r="B12" i="3"/>
  <c r="B29" i="3"/>
  <c r="B30" i="3" s="1"/>
  <c r="B31" i="3" s="1"/>
  <c r="B32" i="3" s="1"/>
  <c r="B33" i="3" s="1"/>
  <c r="B34" i="3" s="1"/>
  <c r="B35" i="3" s="1"/>
  <c r="B36" i="3" s="1"/>
  <c r="E75" i="3"/>
  <c r="B15" i="3" l="1"/>
  <c r="B16" i="3" s="1"/>
  <c r="B17" i="3" s="1"/>
  <c r="B13" i="3"/>
  <c r="B14" i="3" s="1"/>
  <c r="B37" i="3"/>
  <c r="B38" i="3" s="1"/>
  <c r="B46" i="3" l="1"/>
  <c r="B58" i="3" s="1"/>
  <c r="B42" i="3"/>
  <c r="B43" i="3" s="1"/>
  <c r="B44" i="3" s="1"/>
  <c r="B45" i="3" s="1"/>
  <c r="B39" i="3"/>
  <c r="B40" i="3" s="1"/>
  <c r="B41" i="3" s="1"/>
  <c r="B48" i="3" l="1"/>
  <c r="B52" i="3" s="1"/>
  <c r="B53" i="3" s="1"/>
  <c r="B54" i="3" s="1"/>
  <c r="B55" i="3" s="1"/>
  <c r="B56" i="3" s="1"/>
  <c r="B57" i="3" s="1"/>
  <c r="B67" i="3"/>
  <c r="B59" i="3"/>
  <c r="B49" i="3" l="1"/>
  <c r="B50" i="3" s="1"/>
  <c r="B51" i="3" s="1"/>
  <c r="B60" i="3"/>
  <c r="B63" i="3"/>
  <c r="B62" i="3"/>
  <c r="B66" i="3"/>
  <c r="B61" i="3"/>
  <c r="B65" i="3"/>
  <c r="B64" i="3"/>
  <c r="B598" i="3"/>
  <c r="B68" i="3"/>
  <c r="B599" i="3" l="1"/>
  <c r="B621" i="3"/>
  <c r="B69" i="3"/>
  <c r="B102" i="3"/>
  <c r="B126" i="3" l="1"/>
  <c r="B103" i="3"/>
  <c r="B70" i="3"/>
  <c r="B76" i="3"/>
  <c r="B622" i="3"/>
  <c r="B644" i="3"/>
  <c r="B600" i="3"/>
  <c r="B601" i="3" s="1"/>
  <c r="B602" i="3" s="1"/>
  <c r="B603" i="3"/>
  <c r="B607" i="3" l="1"/>
  <c r="B606" i="3"/>
  <c r="B605" i="3"/>
  <c r="B604" i="3"/>
  <c r="B623" i="3"/>
  <c r="B624" i="3" s="1"/>
  <c r="B625" i="3" s="1"/>
  <c r="B626" i="3"/>
  <c r="B77" i="3"/>
  <c r="B78" i="3" s="1"/>
  <c r="B79" i="3"/>
  <c r="B645" i="3"/>
  <c r="B672" i="3"/>
  <c r="B74" i="3"/>
  <c r="B75" i="3" s="1"/>
  <c r="B71" i="3"/>
  <c r="B72" i="3" s="1"/>
  <c r="B73" i="3" s="1"/>
  <c r="B104" i="3"/>
  <c r="B105" i="3" s="1"/>
  <c r="B106" i="3" s="1"/>
  <c r="B107" i="3" s="1"/>
  <c r="B108" i="3"/>
  <c r="B167" i="3"/>
  <c r="B134" i="3"/>
  <c r="B127" i="3"/>
  <c r="B128" i="3" s="1"/>
  <c r="B82" i="3" l="1"/>
  <c r="B80" i="3"/>
  <c r="B81" i="3"/>
  <c r="B203" i="3"/>
  <c r="B168" i="3"/>
  <c r="B169" i="3" s="1"/>
  <c r="B170" i="3" s="1"/>
  <c r="B171" i="3" s="1"/>
  <c r="B172" i="3" s="1"/>
  <c r="B173" i="3"/>
  <c r="B112" i="3"/>
  <c r="B109" i="3"/>
  <c r="B110" i="3" s="1"/>
  <c r="B111" i="3" s="1"/>
  <c r="B630" i="3"/>
  <c r="B629" i="3"/>
  <c r="B628" i="3"/>
  <c r="B627" i="3"/>
  <c r="B138" i="3"/>
  <c r="B135" i="3"/>
  <c r="B136" i="3" s="1"/>
  <c r="B137" i="3" s="1"/>
  <c r="B700" i="3"/>
  <c r="B673" i="3"/>
  <c r="B132" i="3"/>
  <c r="B133" i="3" s="1"/>
  <c r="B129" i="3"/>
  <c r="B130" i="3" s="1"/>
  <c r="B131" i="3" s="1"/>
  <c r="B652" i="3"/>
  <c r="B646" i="3"/>
  <c r="B609" i="3"/>
  <c r="B611" i="3" s="1"/>
  <c r="B608" i="3"/>
  <c r="B701" i="3" l="1"/>
  <c r="B734" i="3"/>
  <c r="B113" i="3"/>
  <c r="B114" i="3"/>
  <c r="B177" i="3"/>
  <c r="B174" i="3"/>
  <c r="B175" i="3" s="1"/>
  <c r="B176" i="3" s="1"/>
  <c r="B614" i="3"/>
  <c r="B618" i="3"/>
  <c r="B612" i="3"/>
  <c r="B613" i="3" s="1"/>
  <c r="B647" i="3"/>
  <c r="B648" i="3" s="1"/>
  <c r="B649" i="3" s="1"/>
  <c r="B650" i="3"/>
  <c r="B651" i="3" s="1"/>
  <c r="B204" i="3"/>
  <c r="B310" i="3"/>
  <c r="B680" i="3"/>
  <c r="B674" i="3"/>
  <c r="B140" i="3"/>
  <c r="B139" i="3"/>
  <c r="B653" i="3"/>
  <c r="B654" i="3" s="1"/>
  <c r="B655" i="3" s="1"/>
  <c r="B656" i="3" s="1"/>
  <c r="B657" i="3"/>
  <c r="B632" i="3"/>
  <c r="B631" i="3"/>
  <c r="B84" i="3"/>
  <c r="B85" i="3" s="1"/>
  <c r="B83" i="3"/>
  <c r="B675" i="3" l="1"/>
  <c r="B676" i="3" s="1"/>
  <c r="B677" i="3" s="1"/>
  <c r="B678" i="3"/>
  <c r="B679" i="3" s="1"/>
  <c r="B681" i="3"/>
  <c r="B682" i="3" s="1"/>
  <c r="B683" i="3" s="1"/>
  <c r="B684" i="3" s="1"/>
  <c r="B685" i="3"/>
  <c r="B98" i="3"/>
  <c r="B86" i="3"/>
  <c r="B641" i="3"/>
  <c r="B634" i="3"/>
  <c r="B205" i="3"/>
  <c r="B206" i="3" s="1"/>
  <c r="B207" i="3" s="1"/>
  <c r="B208" i="3" s="1"/>
  <c r="B209" i="3"/>
  <c r="B179" i="3"/>
  <c r="B178" i="3"/>
  <c r="B617" i="3"/>
  <c r="B616" i="3"/>
  <c r="B615" i="3"/>
  <c r="B118" i="3"/>
  <c r="B119" i="3" s="1"/>
  <c r="B115" i="3"/>
  <c r="B116" i="3" s="1"/>
  <c r="B117" i="3" s="1"/>
  <c r="B738" i="3"/>
  <c r="B739" i="3" s="1"/>
  <c r="B740" i="3" s="1"/>
  <c r="B741" i="3" s="1"/>
  <c r="B735" i="3"/>
  <c r="B736" i="3" s="1"/>
  <c r="B737" i="3" s="1"/>
  <c r="B429" i="3"/>
  <c r="B311" i="3"/>
  <c r="B659" i="3"/>
  <c r="B658" i="3"/>
  <c r="B141" i="3"/>
  <c r="B142" i="3" s="1"/>
  <c r="B143" i="3" s="1"/>
  <c r="B144" i="3" s="1"/>
  <c r="B145" i="3"/>
  <c r="B146" i="3" s="1"/>
  <c r="B147" i="3" s="1"/>
  <c r="B620" i="3"/>
  <c r="B619" i="3"/>
  <c r="B708" i="3"/>
  <c r="B702" i="3"/>
  <c r="B123" i="3" l="1"/>
  <c r="B120" i="3"/>
  <c r="B121" i="3" s="1"/>
  <c r="B122" i="3" s="1"/>
  <c r="B642" i="3"/>
  <c r="B643" i="3"/>
  <c r="B669" i="3"/>
  <c r="B661" i="3"/>
  <c r="B662" i="3" s="1"/>
  <c r="B663" i="3" s="1"/>
  <c r="B668" i="3"/>
  <c r="B664" i="3"/>
  <c r="B665" i="3" s="1"/>
  <c r="B666" i="3" s="1"/>
  <c r="B667" i="3" s="1"/>
  <c r="B89" i="3"/>
  <c r="B90" i="3" s="1"/>
  <c r="B87" i="3"/>
  <c r="B88" i="3" s="1"/>
  <c r="B637" i="3"/>
  <c r="B638" i="3" s="1"/>
  <c r="B639" i="3" s="1"/>
  <c r="B640" i="3" s="1"/>
  <c r="B635" i="3"/>
  <c r="B636" i="3" s="1"/>
  <c r="B706" i="3"/>
  <c r="B707" i="3" s="1"/>
  <c r="B703" i="3"/>
  <c r="B704" i="3" s="1"/>
  <c r="B705" i="3" s="1"/>
  <c r="B312" i="3"/>
  <c r="B313" i="3" s="1"/>
  <c r="B314" i="3" s="1"/>
  <c r="B315" i="3" s="1"/>
  <c r="B316" i="3"/>
  <c r="B99" i="3"/>
  <c r="B100" i="3"/>
  <c r="B101" i="3" s="1"/>
  <c r="B150" i="3"/>
  <c r="B151" i="3" s="1"/>
  <c r="B148" i="3"/>
  <c r="B149" i="3" s="1"/>
  <c r="B709" i="3"/>
  <c r="B710" i="3" s="1"/>
  <c r="B711" i="3" s="1"/>
  <c r="B712" i="3" s="1"/>
  <c r="B713" i="3" s="1"/>
  <c r="B714" i="3" s="1"/>
  <c r="B715" i="3" s="1"/>
  <c r="B716" i="3"/>
  <c r="B430" i="3"/>
  <c r="B499" i="3"/>
  <c r="B687" i="3"/>
  <c r="B689" i="3" s="1"/>
  <c r="B686" i="3"/>
  <c r="B185" i="3"/>
  <c r="B180" i="3"/>
  <c r="B184" i="3"/>
  <c r="B183" i="3"/>
  <c r="B182" i="3"/>
  <c r="B181" i="3"/>
  <c r="B186" i="3"/>
  <c r="B187" i="3" s="1"/>
  <c r="B188" i="3" s="1"/>
  <c r="B210" i="3"/>
  <c r="B211" i="3" s="1"/>
  <c r="B214" i="3"/>
  <c r="B718" i="3" l="1"/>
  <c r="B717" i="3"/>
  <c r="B671" i="3"/>
  <c r="B670" i="3"/>
  <c r="B434" i="3"/>
  <c r="B431" i="3"/>
  <c r="B432" i="3" s="1"/>
  <c r="B433" i="3" s="1"/>
  <c r="B152" i="3"/>
  <c r="B153" i="3"/>
  <c r="B216" i="3"/>
  <c r="B215" i="3"/>
  <c r="B191" i="3"/>
  <c r="B189" i="3"/>
  <c r="B190" i="3" s="1"/>
  <c r="B690" i="3"/>
  <c r="B697" i="3"/>
  <c r="B696" i="3"/>
  <c r="B500" i="3"/>
  <c r="B584" i="3"/>
  <c r="B585" i="3" s="1"/>
  <c r="B321" i="3"/>
  <c r="B317" i="3"/>
  <c r="B318" i="3" s="1"/>
  <c r="B319" i="3" s="1"/>
  <c r="B320" i="3" s="1"/>
  <c r="B92" i="3"/>
  <c r="B91" i="3"/>
  <c r="B125" i="3"/>
  <c r="B124" i="3"/>
  <c r="B155" i="3" l="1"/>
  <c r="B154" i="3"/>
  <c r="B699" i="3"/>
  <c r="B698" i="3"/>
  <c r="B692" i="3"/>
  <c r="B693" i="3" s="1"/>
  <c r="B694" i="3" s="1"/>
  <c r="B695" i="3" s="1"/>
  <c r="B691" i="3"/>
  <c r="B441" i="3"/>
  <c r="B435" i="3"/>
  <c r="B93" i="3"/>
  <c r="B94" i="3" s="1"/>
  <c r="B95" i="3"/>
  <c r="B96" i="3" s="1"/>
  <c r="B97" i="3" s="1"/>
  <c r="B192" i="3"/>
  <c r="B198" i="3"/>
  <c r="B322" i="3"/>
  <c r="B323" i="3"/>
  <c r="B501" i="3"/>
  <c r="B502" i="3" s="1"/>
  <c r="B503" i="3" s="1"/>
  <c r="B504" i="3" s="1"/>
  <c r="B505" i="3"/>
  <c r="B586" i="3"/>
  <c r="B587" i="3" s="1"/>
  <c r="B588" i="3" s="1"/>
  <c r="B589" i="3"/>
  <c r="B224" i="3"/>
  <c r="B217" i="3"/>
  <c r="B218" i="3" s="1"/>
  <c r="B219" i="3" s="1"/>
  <c r="B220" i="3" s="1"/>
  <c r="B731" i="3"/>
  <c r="B720" i="3"/>
  <c r="B449" i="3" l="1"/>
  <c r="B442" i="3"/>
  <c r="B443" i="3" s="1"/>
  <c r="B444" i="3" s="1"/>
  <c r="B324" i="3"/>
  <c r="B325" i="3" s="1"/>
  <c r="B326" i="3" s="1"/>
  <c r="B327" i="3" s="1"/>
  <c r="B332" i="3"/>
  <c r="B510" i="3"/>
  <c r="B506" i="3"/>
  <c r="B507" i="3" s="1"/>
  <c r="B508" i="3" s="1"/>
  <c r="B509" i="3" s="1"/>
  <c r="B221" i="3"/>
  <c r="B222" i="3"/>
  <c r="B223" i="3" s="1"/>
  <c r="B200" i="3"/>
  <c r="B201" i="3" s="1"/>
  <c r="B202" i="3" s="1"/>
  <c r="B199" i="3"/>
  <c r="B266" i="3"/>
  <c r="B225" i="3"/>
  <c r="B194" i="3"/>
  <c r="B193" i="3"/>
  <c r="B439" i="3"/>
  <c r="B440" i="3" s="1"/>
  <c r="B436" i="3"/>
  <c r="B437" i="3" s="1"/>
  <c r="B438" i="3" s="1"/>
  <c r="B593" i="3"/>
  <c r="B591" i="3"/>
  <c r="B592" i="3" s="1"/>
  <c r="B590" i="3"/>
  <c r="B721" i="3"/>
  <c r="B728" i="3"/>
  <c r="B727" i="3"/>
  <c r="B157" i="3"/>
  <c r="B156" i="3"/>
  <c r="B730" i="3" l="1"/>
  <c r="B729" i="3"/>
  <c r="B511" i="3"/>
  <c r="B512" i="3"/>
  <c r="B159" i="3"/>
  <c r="B158" i="3"/>
  <c r="B196" i="3"/>
  <c r="B197" i="3" s="1"/>
  <c r="B195" i="3"/>
  <c r="B723" i="3"/>
  <c r="B722" i="3"/>
  <c r="B228" i="3"/>
  <c r="B226" i="3"/>
  <c r="B227" i="3" s="1"/>
  <c r="B362" i="3"/>
  <c r="B333" i="3"/>
  <c r="B267" i="3"/>
  <c r="B307" i="3"/>
  <c r="B298" i="3"/>
  <c r="B305" i="3"/>
  <c r="B306" i="3" s="1"/>
  <c r="B296" i="3"/>
  <c r="B297" i="3" s="1"/>
  <c r="B288" i="3"/>
  <c r="B292" i="3" s="1"/>
  <c r="B279" i="3"/>
  <c r="B285" i="3"/>
  <c r="B302" i="3"/>
  <c r="B269" i="3"/>
  <c r="B270" i="3" s="1"/>
  <c r="B329" i="3"/>
  <c r="B330" i="3" s="1"/>
  <c r="B331" i="3" s="1"/>
  <c r="B328" i="3"/>
  <c r="B445" i="3"/>
  <c r="B446" i="3" s="1"/>
  <c r="B447" i="3" s="1"/>
  <c r="B448" i="3"/>
  <c r="B594" i="3"/>
  <c r="B595" i="3"/>
  <c r="B596" i="3" s="1"/>
  <c r="B597" i="3" s="1"/>
  <c r="B450" i="3"/>
  <c r="B451" i="3" s="1"/>
  <c r="B452" i="3" s="1"/>
  <c r="B453" i="3" s="1"/>
  <c r="B454" i="3" s="1"/>
  <c r="B455" i="3"/>
  <c r="B724" i="3" l="1"/>
  <c r="B725" i="3" s="1"/>
  <c r="B726" i="3" s="1"/>
  <c r="B304" i="3"/>
  <c r="B303" i="3"/>
  <c r="B268" i="3"/>
  <c r="B289" i="3"/>
  <c r="B286" i="3"/>
  <c r="B338" i="3"/>
  <c r="B334" i="3"/>
  <c r="B335" i="3" s="1"/>
  <c r="B275" i="3"/>
  <c r="B276" i="3" s="1"/>
  <c r="B274" i="3"/>
  <c r="B273" i="3"/>
  <c r="B272" i="3"/>
  <c r="B271" i="3"/>
  <c r="B277" i="3"/>
  <c r="B278" i="3" s="1"/>
  <c r="B283" i="3"/>
  <c r="B281" i="3"/>
  <c r="B282" i="3" s="1"/>
  <c r="B280" i="3"/>
  <c r="B284" i="3" s="1"/>
  <c r="B409" i="3"/>
  <c r="B410" i="3" s="1"/>
  <c r="B401" i="3"/>
  <c r="B369" i="3"/>
  <c r="B370" i="3" s="1"/>
  <c r="B392" i="3"/>
  <c r="B414" i="3"/>
  <c r="B406" i="3"/>
  <c r="B389" i="3"/>
  <c r="B390" i="3" s="1"/>
  <c r="B391" i="3" s="1"/>
  <c r="B381" i="3"/>
  <c r="B420" i="3"/>
  <c r="B363" i="3"/>
  <c r="B411" i="3"/>
  <c r="B293" i="3"/>
  <c r="B295" i="3"/>
  <c r="B294" i="3"/>
  <c r="B518" i="3"/>
  <c r="B513" i="3"/>
  <c r="B514" i="3" s="1"/>
  <c r="B515" i="3" s="1"/>
  <c r="B516" i="3" s="1"/>
  <c r="B517" i="3" s="1"/>
  <c r="B456" i="3"/>
  <c r="B457" i="3" s="1"/>
  <c r="B458" i="3" s="1"/>
  <c r="B459" i="3" s="1"/>
  <c r="B460" i="3" s="1"/>
  <c r="B461" i="3"/>
  <c r="B309" i="3"/>
  <c r="B308" i="3"/>
  <c r="B162" i="3"/>
  <c r="B160" i="3"/>
  <c r="B161" i="3" s="1"/>
  <c r="B235" i="3"/>
  <c r="B236" i="3" s="1"/>
  <c r="B233" i="3"/>
  <c r="B234" i="3" s="1"/>
  <c r="B239" i="3"/>
  <c r="B237" i="3"/>
  <c r="B238" i="3" s="1"/>
  <c r="B229" i="3"/>
  <c r="B230" i="3" s="1"/>
  <c r="B231" i="3" s="1"/>
  <c r="B232" i="3" s="1"/>
  <c r="B301" i="3"/>
  <c r="B300" i="3"/>
  <c r="B299" i="3"/>
  <c r="B384" i="3" l="1"/>
  <c r="B383" i="3"/>
  <c r="B382" i="3"/>
  <c r="B387" i="3"/>
  <c r="B388" i="3" s="1"/>
  <c r="B536" i="3"/>
  <c r="B519" i="3"/>
  <c r="B520" i="3" s="1"/>
  <c r="B337" i="3"/>
  <c r="B336" i="3"/>
  <c r="B368" i="3"/>
  <c r="B367" i="3"/>
  <c r="B366" i="3"/>
  <c r="B365" i="3"/>
  <c r="B364" i="3"/>
  <c r="B408" i="3"/>
  <c r="B407" i="3"/>
  <c r="B354" i="3"/>
  <c r="B341" i="3"/>
  <c r="B339" i="3"/>
  <c r="B340" i="3" s="1"/>
  <c r="B164" i="3"/>
  <c r="B165" i="3" s="1"/>
  <c r="B166" i="3" s="1"/>
  <c r="B163" i="3"/>
  <c r="B418" i="3"/>
  <c r="B417" i="3"/>
  <c r="B416" i="3"/>
  <c r="B415" i="3"/>
  <c r="B419" i="3"/>
  <c r="B393" i="3"/>
  <c r="B397" i="3"/>
  <c r="B291" i="3"/>
  <c r="B290" i="3"/>
  <c r="B413" i="3"/>
  <c r="B412" i="3"/>
  <c r="B377" i="3"/>
  <c r="B378" i="3" s="1"/>
  <c r="B376" i="3"/>
  <c r="B375" i="3"/>
  <c r="B374" i="3"/>
  <c r="B373" i="3"/>
  <c r="B371" i="3"/>
  <c r="B379" i="3"/>
  <c r="B380" i="3" s="1"/>
  <c r="B372" i="3"/>
  <c r="B488" i="3"/>
  <c r="B462" i="3"/>
  <c r="B402" i="3"/>
  <c r="B405" i="3"/>
  <c r="B403" i="3"/>
  <c r="B404" i="3"/>
  <c r="B258" i="3"/>
  <c r="B256" i="3"/>
  <c r="B257" i="3" s="1"/>
  <c r="B240" i="3"/>
  <c r="B426" i="3"/>
  <c r="B425" i="3"/>
  <c r="B424" i="3"/>
  <c r="B423" i="3"/>
  <c r="B422" i="3"/>
  <c r="B421" i="3"/>
  <c r="B428" i="3"/>
  <c r="B427" i="3"/>
  <c r="B489" i="3" l="1"/>
  <c r="B490" i="3" s="1"/>
  <c r="B496" i="3"/>
  <c r="B491" i="3"/>
  <c r="B243" i="3"/>
  <c r="B242" i="3"/>
  <c r="B241" i="3"/>
  <c r="B524" i="3"/>
  <c r="B521" i="3"/>
  <c r="B356" i="3"/>
  <c r="B355" i="3"/>
  <c r="B558" i="3"/>
  <c r="B573" i="3"/>
  <c r="B574" i="3" s="1"/>
  <c r="B549" i="3"/>
  <c r="B555" i="3"/>
  <c r="B556" i="3" s="1"/>
  <c r="B557" i="3" s="1"/>
  <c r="B539" i="3"/>
  <c r="B540" i="3" s="1"/>
  <c r="B578" i="3"/>
  <c r="B569" i="3"/>
  <c r="B537" i="3"/>
  <c r="B538" i="3" s="1"/>
  <c r="B567" i="3"/>
  <c r="B568" i="3" s="1"/>
  <c r="B575" i="3"/>
  <c r="B400" i="3"/>
  <c r="B399" i="3"/>
  <c r="B398" i="3"/>
  <c r="B394" i="3"/>
  <c r="B395" i="3"/>
  <c r="B396" i="3"/>
  <c r="B260" i="3"/>
  <c r="B261" i="3" s="1"/>
  <c r="B262" i="3" s="1"/>
  <c r="B263" i="3" s="1"/>
  <c r="B259" i="3"/>
  <c r="B264" i="3"/>
  <c r="B265" i="3" s="1"/>
  <c r="B482" i="3"/>
  <c r="B463" i="3"/>
  <c r="B344" i="3"/>
  <c r="B342" i="3"/>
  <c r="B343" i="3" s="1"/>
  <c r="B386" i="3"/>
  <c r="B385" i="3"/>
  <c r="B466" i="3" l="1"/>
  <c r="B464" i="3"/>
  <c r="B465" i="3" s="1"/>
  <c r="B542" i="3"/>
  <c r="B541" i="3"/>
  <c r="B547" i="3"/>
  <c r="B548" i="3" s="1"/>
  <c r="B545" i="3"/>
  <c r="B546" i="3" s="1"/>
  <c r="B543" i="3"/>
  <c r="B544" i="3"/>
  <c r="B525" i="3"/>
  <c r="B529" i="3"/>
  <c r="B582" i="3"/>
  <c r="B581" i="3"/>
  <c r="B580" i="3"/>
  <c r="B579" i="3"/>
  <c r="B583" i="3"/>
  <c r="B550" i="3"/>
  <c r="B553" i="3"/>
  <c r="B554" i="3" s="1"/>
  <c r="B551" i="3"/>
  <c r="B552" i="3" s="1"/>
  <c r="B486" i="3"/>
  <c r="B487" i="3" s="1"/>
  <c r="B483" i="3"/>
  <c r="B484" i="3" s="1"/>
  <c r="B485" i="3" s="1"/>
  <c r="B577" i="3"/>
  <c r="B576" i="3"/>
  <c r="B244" i="3"/>
  <c r="B245" i="3"/>
  <c r="B346" i="3"/>
  <c r="B345" i="3"/>
  <c r="B523" i="3"/>
  <c r="B522" i="3"/>
  <c r="B563" i="3"/>
  <c r="B559" i="3"/>
  <c r="B495" i="3"/>
  <c r="B494" i="3"/>
  <c r="B493" i="3"/>
  <c r="B492" i="3"/>
  <c r="B498" i="3"/>
  <c r="B497" i="3"/>
  <c r="B572" i="3"/>
  <c r="B571" i="3"/>
  <c r="B570" i="3"/>
  <c r="B360" i="3"/>
  <c r="B361" i="3" s="1"/>
  <c r="B358" i="3"/>
  <c r="B359" i="3" s="1"/>
  <c r="B357" i="3"/>
  <c r="B247" i="3" l="1"/>
  <c r="B246" i="3"/>
  <c r="B562" i="3"/>
  <c r="B561" i="3"/>
  <c r="B560" i="3"/>
  <c r="B566" i="3"/>
  <c r="B565" i="3"/>
  <c r="B564" i="3"/>
  <c r="B534" i="3"/>
  <c r="B535" i="3" s="1"/>
  <c r="B533" i="3"/>
  <c r="B532" i="3"/>
  <c r="B531" i="3"/>
  <c r="B530" i="3"/>
  <c r="B348" i="3"/>
  <c r="B347" i="3"/>
  <c r="B526" i="3"/>
  <c r="B527" i="3"/>
  <c r="B528" i="3" s="1"/>
  <c r="B480" i="3"/>
  <c r="B481" i="3" s="1"/>
  <c r="B472" i="3"/>
  <c r="B479" i="3"/>
  <c r="B477" i="3"/>
  <c r="B478" i="3" s="1"/>
  <c r="B475" i="3"/>
  <c r="B476" i="3" s="1"/>
  <c r="B467" i="3"/>
  <c r="B469" i="3" l="1"/>
  <c r="B468" i="3"/>
  <c r="B350" i="3"/>
  <c r="B351" i="3" s="1"/>
  <c r="B352" i="3" s="1"/>
  <c r="B353" i="3" s="1"/>
  <c r="B349" i="3"/>
  <c r="B474" i="3"/>
  <c r="B473" i="3"/>
  <c r="B249" i="3"/>
  <c r="B248" i="3"/>
  <c r="B250" i="3" l="1"/>
  <c r="B251" i="3" s="1"/>
  <c r="B252" i="3" s="1"/>
  <c r="B253" i="3" s="1"/>
  <c r="B254" i="3"/>
  <c r="B255" i="3" s="1"/>
  <c r="B471" i="3"/>
  <c r="B470" i="3"/>
  <c r="L59" i="13" l="1"/>
  <c r="K59" i="13"/>
  <c r="L58" i="13"/>
  <c r="L57" i="13"/>
  <c r="L56" i="13"/>
  <c r="L55" i="13"/>
  <c r="K49" i="13"/>
  <c r="K48" i="13"/>
  <c r="K47" i="13"/>
  <c r="K46" i="13"/>
  <c r="K45" i="13"/>
  <c r="K44" i="13"/>
  <c r="K43" i="13"/>
  <c r="K42" i="13"/>
  <c r="K41" i="13"/>
  <c r="K40" i="13"/>
  <c r="K39" i="13"/>
  <c r="K38" i="13"/>
  <c r="K37" i="13"/>
  <c r="K36" i="13"/>
  <c r="K35" i="13"/>
  <c r="K34" i="13"/>
  <c r="K31" i="13"/>
  <c r="K30" i="13"/>
  <c r="K29" i="13"/>
  <c r="I28" i="13"/>
  <c r="K28" i="13" s="1"/>
  <c r="K27" i="13"/>
  <c r="I27" i="13"/>
  <c r="I26" i="13"/>
  <c r="E16" i="13"/>
  <c r="E17" i="13" s="1"/>
  <c r="E18" i="13" s="1"/>
  <c r="L13" i="13"/>
  <c r="K13" i="13"/>
  <c r="K12" i="13"/>
  <c r="E83" i="12"/>
  <c r="D83" i="12"/>
  <c r="C83" i="12"/>
  <c r="E75" i="12"/>
  <c r="D75" i="12"/>
  <c r="C75" i="12"/>
  <c r="E67" i="12"/>
  <c r="D67" i="12"/>
  <c r="C67" i="12"/>
  <c r="E61" i="12"/>
  <c r="D61" i="12"/>
  <c r="C61" i="12"/>
  <c r="D50" i="12"/>
  <c r="C50" i="12"/>
  <c r="E50" i="12" s="1"/>
  <c r="D49" i="12"/>
  <c r="C49" i="12"/>
  <c r="E43" i="12"/>
  <c r="D43" i="12"/>
  <c r="C43" i="12"/>
  <c r="C34" i="12"/>
  <c r="L26" i="11"/>
  <c r="K26" i="11"/>
  <c r="D26" i="11"/>
  <c r="C26" i="11"/>
  <c r="M25" i="11"/>
  <c r="E25" i="11"/>
  <c r="M24" i="11"/>
  <c r="E24" i="11"/>
  <c r="M23" i="11"/>
  <c r="E23" i="11"/>
  <c r="R33" i="10"/>
  <c r="Q33" i="10"/>
  <c r="J33" i="10"/>
  <c r="C33" i="10"/>
  <c r="R25" i="10"/>
  <c r="Q25" i="10"/>
  <c r="J25" i="10"/>
  <c r="C25" i="10"/>
  <c r="R10" i="10"/>
  <c r="Q10" i="10"/>
  <c r="J10" i="10"/>
  <c r="C10" i="10"/>
  <c r="E13" i="9"/>
  <c r="D13" i="9"/>
  <c r="C13" i="9"/>
  <c r="J10" i="9"/>
  <c r="J9" i="9"/>
  <c r="J8" i="9"/>
  <c r="R13" i="8"/>
  <c r="Q13" i="8"/>
  <c r="P13" i="8"/>
  <c r="O13" i="8"/>
  <c r="L13" i="8"/>
  <c r="K13" i="8"/>
  <c r="J13" i="8"/>
  <c r="I13" i="8"/>
  <c r="F13" i="8"/>
  <c r="E13" i="8"/>
  <c r="D13" i="8"/>
  <c r="C13" i="8"/>
  <c r="M24" i="7"/>
  <c r="H24" i="7"/>
  <c r="C24" i="7"/>
  <c r="M13" i="7"/>
  <c r="H13" i="7"/>
  <c r="C13" i="7"/>
  <c r="O22" i="6"/>
  <c r="E24" i="12" s="1"/>
  <c r="N22" i="6"/>
  <c r="D24" i="12" s="1"/>
  <c r="M22" i="6"/>
  <c r="C24" i="12" s="1"/>
  <c r="J22" i="6"/>
  <c r="E23" i="12" s="1"/>
  <c r="I22" i="6"/>
  <c r="D23" i="12" s="1"/>
  <c r="H22" i="6"/>
  <c r="C23" i="12" s="1"/>
  <c r="N15" i="6"/>
  <c r="D18" i="12" s="1"/>
  <c r="M15" i="6"/>
  <c r="C18" i="12" s="1"/>
  <c r="I15" i="6"/>
  <c r="D17" i="12" s="1"/>
  <c r="H15" i="6"/>
  <c r="C17" i="12" s="1"/>
  <c r="D15" i="6"/>
  <c r="D16" i="12" s="1"/>
  <c r="C15" i="6"/>
  <c r="C16" i="12" s="1"/>
  <c r="O13" i="6"/>
  <c r="J13" i="6"/>
  <c r="E13" i="6"/>
  <c r="O12" i="6"/>
  <c r="J12" i="6"/>
  <c r="E12" i="6"/>
  <c r="O11" i="6"/>
  <c r="J11" i="6"/>
  <c r="E11" i="6"/>
  <c r="O10" i="6"/>
  <c r="J10" i="6"/>
  <c r="E10" i="6"/>
  <c r="O9" i="6"/>
  <c r="J9" i="6"/>
  <c r="E9" i="6"/>
  <c r="AB6" i="3"/>
  <c r="E22" i="6" s="1"/>
  <c r="E22" i="12" s="1"/>
  <c r="N6" i="3"/>
  <c r="C48" i="12" s="1"/>
  <c r="L6" i="3"/>
  <c r="D48" i="12" s="1"/>
  <c r="D51" i="12" s="1"/>
  <c r="AR6" i="3"/>
  <c r="AO6" i="3"/>
  <c r="AN6" i="3"/>
  <c r="AF6" i="3"/>
  <c r="AA6" i="3"/>
  <c r="D22" i="6" s="1"/>
  <c r="D22" i="12" s="1"/>
  <c r="Z6" i="3"/>
  <c r="C22" i="6" s="1"/>
  <c r="C22" i="12" s="1"/>
  <c r="X6" i="3"/>
  <c r="W6" i="3"/>
  <c r="J6" i="3"/>
  <c r="DI5" i="3"/>
  <c r="DH5" i="3"/>
  <c r="E26" i="11" l="1"/>
  <c r="C25" i="12"/>
  <c r="E25" i="12"/>
  <c r="D25" i="12"/>
  <c r="E15" i="6"/>
  <c r="E16" i="12" s="1"/>
  <c r="M26" i="11"/>
  <c r="E49" i="12"/>
  <c r="E48" i="12"/>
  <c r="E51" i="12" s="1"/>
  <c r="C51" i="12"/>
  <c r="C19" i="12"/>
  <c r="D19" i="12"/>
  <c r="J15" i="6"/>
  <c r="E17" i="12" s="1"/>
  <c r="Q6" i="3"/>
  <c r="R6" i="3"/>
  <c r="O15" i="6"/>
  <c r="E18" i="12" s="1"/>
  <c r="E1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tc={68B2E3F8-5932-475D-AC10-4B7F2DB2941A}</author>
    <author>tc={EC54C483-AF93-46CD-8B89-FFEC82BB011C}</author>
    <author>tc={6B64C7DD-A415-4CA3-8A47-5A7E3B72DB37}</author>
    <author>tc={567F5C12-5863-43F5-9C2D-FFC0E70CE79E}</author>
    <author>tc={C57BE822-42DE-428A-A0AD-038A624F7A84}</author>
    <author>tc={133AFF7F-226E-45C0-A062-603E36C732A2}</author>
    <author>tc={1EE68648-7575-4917-907F-B739561BAF8B}</author>
    <author>tc={EDBA8B00-6321-4FF3-8B2B-89F0E1B432F2}</author>
    <author>tc={56218280-95F3-4A5A-9ACB-1D2C9FA0DE3F}</author>
    <author>tc={2E35123E-5F29-40CA-A375-D017BF2444B6}</author>
    <author>tc={CA0E902E-3252-4039-90E8-14FFA3B03B3D}</author>
    <author>tc={95B64EF9-B21F-4323-98FF-53337EB82A83}</author>
    <author>tc={12022F02-8D46-40E4-9E89-2EC041FAF440}</author>
    <author>tc={034502EC-785F-496F-8AE7-D6AF66553693}</author>
    <author>tc={A6AFCEB6-03D3-4A17-B27E-CBE6B62F1317}</author>
    <author>tc={1C5C322C-22ED-427E-8238-6A0904E6CB6B}</author>
    <author>tc={2F5E3EB1-61A7-47C0-B51E-5968DBE58D88}</author>
    <author>tc={95CE16E6-555B-44C9-B541-3898C2CF4FDD}</author>
    <author>tc={F4AEB9A1-808C-4772-B0C5-F2326AFD9EB9}</author>
    <author>tc={1E6FE49A-2AC8-4538-A5D7-DCCA2D9BE240}</author>
    <author>tc={EC83A7D6-025A-460A-BF2B-1C67A9C7CE2D}</author>
    <author>tc={6640C1EE-6631-43EB-BAB6-7F981B640449}</author>
    <author>.</author>
    <author>Lisete Epifâneo</author>
    <author>tc={45A4CF66-B05D-42BF-9B2C-74A4C301021F}</author>
  </authors>
  <commentList>
    <comment ref="V2" authorId="0" shapeId="0" xr:uid="{00000000-0006-0000-0100-00000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São contabilizados os maeriais a reutilizar na própria obra, com exceção dos solos provenientes da obra a reutilizar na própria obra. Estes serão contabilizados noutro quadro.</t>
      </text>
    </comment>
    <comment ref="F3" authorId="1" shapeId="0" xr:uid="{00000000-0006-0000-0100-00000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Inserir a tipologia de material de acordo com a opções definidas.</t>
      </text>
    </comment>
    <comment ref="G3" authorId="2" shapeId="0" xr:uid="{00000000-0006-0000-0100-00000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 lista de materias deverá ser definida em projeto, mediante a especificidade do mesmo, e, se necessário, atualizada na fase de obra.</t>
      </text>
    </comment>
    <comment ref="H3" authorId="3" shapeId="0" xr:uid="{00000000-0006-0000-0100-00000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Estando a lista de materiais definida na sheet "Fatores Conversão", com a respetiva informação a considerar para cada material, esta coluna pode ser automatizada.</t>
      </text>
    </comment>
    <comment ref="I3" authorId="4" shapeId="0" xr:uid="{00000000-0006-0000-0100-00000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Estando a lista de materiais definida na sheet "Fatores Conversão", com a respetiva informação a considerar para cada material, esta coluna pode ser automatizada.</t>
      </text>
    </comment>
    <comment ref="J3" authorId="5" shapeId="0" xr:uid="{00000000-0006-0000-0100-00000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o cálculo da quantidade a circular em obra terá de se ter em consideração as unidades do artigo e da massa específica/factor de conversão.
Por exemplo, no caso de remoção de uma quantidade de pavimento espressa em m2, sendo a massa específica em kg/m3, é necessário considerar a espessura da camada a remover, a qual estará indicada no texto do artigo.</t>
      </text>
    </comment>
    <comment ref="L3" authorId="6" shapeId="0" xr:uid="{00000000-0006-0000-0100-000007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Nesta coluna é considerada a quantidade de Matérias Primas na empreitada.
A fórmula definida considera a quantidade a circular em obra (Coluna J), para os artigos considerados como "Matéria Prima" (Coluna F).</t>
      </text>
    </comment>
    <comment ref="M3" authorId="7" shapeId="0" xr:uid="{00000000-0006-0000-0100-000008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Escolher uma opção.</t>
      </text>
    </comment>
    <comment ref="N3" authorId="8" shapeId="0" xr:uid="{00000000-0006-0000-0100-000009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Caso se considere que existe a incorporação de materiais reciclado (assumir "S" na coluna M), é quantificada a quantidade total na empreitada (coluna L).</t>
      </text>
    </comment>
    <comment ref="O3" authorId="9" shapeId="0" xr:uid="{00000000-0006-0000-0100-00000A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Estando a lista de materiais definida na sheet "Fatores Conversão", com a respetiva informação a considerar para cada material, esta coluna pode ser automatizada.</t>
      </text>
    </comment>
    <comment ref="Q3" authorId="10" shapeId="0" xr:uid="{00000000-0006-0000-0100-00000B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 quantidade miníma e máxima é calculada com base nas % min e máx que estão definidas, para cada material, na sheet "Factores Conversão".</t>
      </text>
    </comment>
    <comment ref="S3" authorId="11" shapeId="0" xr:uid="{00000000-0006-0000-0100-00000C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Identificar se existe ou não comprovativo ou se é Não Aplicável.</t>
      </text>
    </comment>
    <comment ref="T3" authorId="12" shapeId="0" xr:uid="{00000000-0006-0000-0100-00000D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os artigos em que seja identificada a existencia de comprovativo na coluna S, deverá ser introduzido o link com a localização no documento.</t>
      </text>
    </comment>
    <comment ref="V3" authorId="13" shapeId="0" xr:uid="{00000000-0006-0000-0100-00000E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Identificar qual a origem do material a reutilizar.</t>
      </text>
    </comment>
    <comment ref="W3" authorId="14" shapeId="0" xr:uid="{00000000-0006-0000-0100-00000F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Estando a lista de materiais definida na sheet "Fatores Conversão", com a respetiva informação a considerar para cada material, esta coluna pode ser automatizada.
Serão contabilizados os artigos cuja Tipologia (coluna F) é "Rreutilização", excluindo os Solos e Rochas/Terras não contaminados, provenientes da própria obra e que serão reutilizados na própria obra.</t>
      </text>
    </comment>
    <comment ref="X3" authorId="15" shapeId="0" xr:uid="{00000000-0006-0000-0100-000010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Estando a lista de materiais definida na sheet "Fatores Conversão", com a respetiva informação a considerar para cada material, esta coluna pode ser automatizada.
Com a lista de material definida, conseguimos ter os subtotais por material. Assim, nesta coluna teremos a % calculada com base na quantidade prevista reutilizar (coluna W) a dividir pelo total previsto para esse material no projeto/na obra.</t>
      </text>
    </comment>
    <comment ref="Z3" authorId="16" shapeId="0" xr:uid="{00000000-0006-0000-0100-00001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São contabilizados os artigos classificados com a Tipologia Escavação (coluna F), assumindo a quantidade a circular em obra (coluna J).</t>
      </text>
    </comment>
    <comment ref="AA3" authorId="17" shapeId="0" xr:uid="{00000000-0006-0000-0100-00001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São contabilizados os artigos classificados com a Tipologia Reutilização - Solos (coluna F), assumindo a quantidade a circular em obra (coluna J).</t>
      </text>
    </comment>
    <comment ref="AB3" authorId="18" shapeId="0" xr:uid="{00000000-0006-0000-0100-00001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São contabilizados os artigos classificados com a Tipologia Subproduto - Solos e Rochas (coluna F), assumindo a quantidade a circular em obra (coluna J).</t>
      </text>
    </comment>
    <comment ref="AC3" authorId="19" shapeId="0" xr:uid="{00000000-0006-0000-0100-00001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Identificar, se necessário e aplicável, a Actividade/Frente.</t>
      </text>
    </comment>
    <comment ref="AE3" authorId="20" shapeId="0" xr:uid="{00000000-0006-0000-0100-00001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Identificar os artigos classificados como Subprodutos - Solos e Rochas ou outros Subprodutos.</t>
      </text>
    </comment>
    <comment ref="AF3" authorId="21" shapeId="0" xr:uid="{00000000-0006-0000-0100-00001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Quantificar a quantidade passível de ser utilizado como Subproduto.
No caso de solos e rochas a quantidade de material escavado que não será utilizado na própria obra encontra-se na coluna AB.</t>
      </text>
    </comment>
    <comment ref="BG3" authorId="22" shapeId="0" xr:uid="{00000000-0006-0000-0100-000017000000}">
      <text>
        <r>
          <rPr>
            <sz val="9"/>
            <color indexed="81"/>
            <rFont val="Tahoma"/>
            <family val="2"/>
          </rPr>
          <t>Capítulo 4 do modelo do PPGRCD</t>
        </r>
      </text>
    </comment>
    <comment ref="BT3" authorId="22" shapeId="0" xr:uid="{00000000-0006-0000-0100-000018000000}">
      <text>
        <r>
          <rPr>
            <b/>
            <sz val="9"/>
            <color indexed="81"/>
            <rFont val="Tahoma"/>
            <family val="2"/>
          </rPr>
          <t>.:</t>
        </r>
        <r>
          <rPr>
            <sz val="9"/>
            <color indexed="81"/>
            <rFont val="Tahoma"/>
            <family val="2"/>
          </rPr>
          <t xml:space="preserve">
Capítulo 3.1.1 do modelo do PPGRCD</t>
        </r>
      </text>
    </comment>
    <comment ref="BY3" authorId="22" shapeId="0" xr:uid="{00000000-0006-0000-0100-000019000000}">
      <text>
        <r>
          <rPr>
            <b/>
            <sz val="9"/>
            <color indexed="81"/>
            <rFont val="Tahoma"/>
            <family val="2"/>
          </rPr>
          <t>.:</t>
        </r>
        <r>
          <rPr>
            <sz val="9"/>
            <color indexed="81"/>
            <rFont val="Tahoma"/>
            <family val="2"/>
          </rPr>
          <t xml:space="preserve">
Capítulo 3.1.2. do modelo do PPGRCD</t>
        </r>
      </text>
    </comment>
    <comment ref="CD3" authorId="22" shapeId="0" xr:uid="{00000000-0006-0000-0100-00001A000000}">
      <text>
        <r>
          <rPr>
            <b/>
            <sz val="9"/>
            <color indexed="81"/>
            <rFont val="Tahoma"/>
            <family val="2"/>
          </rPr>
          <t>.:</t>
        </r>
        <r>
          <rPr>
            <sz val="9"/>
            <color indexed="81"/>
            <rFont val="Tahoma"/>
            <family val="2"/>
          </rPr>
          <t xml:space="preserve">
Capítulo 3.2.1 do modelo do PPGRCD) </t>
        </r>
      </text>
    </comment>
    <comment ref="CJ3" authorId="22" shapeId="0" xr:uid="{00000000-0006-0000-0100-00001B000000}">
      <text>
        <r>
          <rPr>
            <sz val="9"/>
            <color indexed="81"/>
            <rFont val="Tahoma"/>
            <family val="2"/>
          </rPr>
          <t xml:space="preserve">
Capítulo 3.3.1 do modelo do PPGRCD</t>
        </r>
      </text>
    </comment>
    <comment ref="CT3" authorId="22" shapeId="0" xr:uid="{00000000-0006-0000-0100-00001C000000}">
      <text>
        <r>
          <rPr>
            <b/>
            <sz val="9"/>
            <color indexed="81"/>
            <rFont val="Tahoma"/>
            <family val="2"/>
          </rPr>
          <t>.:</t>
        </r>
        <r>
          <rPr>
            <sz val="9"/>
            <color indexed="81"/>
            <rFont val="Tahoma"/>
            <family val="2"/>
          </rPr>
          <t xml:space="preserve">
Capítulo 6 do modelo do PPGRCD</t>
        </r>
      </text>
    </comment>
    <comment ref="DU3" authorId="23" shapeId="0" xr:uid="{00000000-0006-0000-0100-00001D000000}">
      <text>
        <r>
          <rPr>
            <b/>
            <sz val="9"/>
            <color indexed="81"/>
            <rFont val="Tahoma"/>
            <family val="2"/>
          </rPr>
          <t>Lisete Epifâneo:</t>
        </r>
        <r>
          <rPr>
            <sz val="9"/>
            <color indexed="81"/>
            <rFont val="Tahoma"/>
            <family val="2"/>
          </rPr>
          <t xml:space="preserve">
Não sei o que é
Será tipo de valorzação ou Eliminação?</t>
        </r>
      </text>
    </comment>
    <comment ref="C6" authorId="24" shapeId="0" xr:uid="{00000000-0006-0000-0100-00001E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Adaptar a fórmula à quantidade de linhas que constituem o Mapa de Quantidades ou LPU.</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tc={A4C8C1CA-00F6-431C-A607-25E55073CD42}</author>
    <author>tc={A838DFA3-6ED1-4E6E-A8FA-AAADB1507353}</author>
    <author>tc={CC5094F0-9249-4CEA-8F33-661583689E47}</author>
    <author>tc={1DB33023-F26D-4978-BE6E-1B46A0BD20F5}</author>
    <author>tc={FC69F38C-F8CC-42F2-8779-10AF7C828C47}</author>
    <author>tc={F5C2243D-FBB8-4F00-90B6-6D1CD8E5A276}</author>
    <author>tc={D6FDD586-0287-4807-9386-D16F9BEECA91}</author>
    <author>tc={FE3EF4A5-F61D-4345-B0E7-2950748F7AEA}</author>
    <author>tc={8A8EF3D4-6418-4342-A3B0-462BD6200DB2}</author>
    <author>tc={9DE3C5C4-A983-4E45-9649-8FBDAF7DED91}</author>
    <author>tc={E415732E-D1E7-4B71-9916-1CD400AE2A4C}</author>
    <author>tc={8EA3A146-6987-412E-B18E-4D2951ABD1A4}</author>
    <author>tc={98450282-ADDC-41D6-93DE-A73D5B6D87E2}</author>
    <author>tc={2476D2FD-FC8A-4247-9A49-7B189295DFBF}</author>
    <author>tc={F3633EFA-2711-4D40-B561-E23B8E355058}</author>
    <author>tc={88C8ACE2-2096-4D10-ABBA-BAEA195D19A5}</author>
    <author>tc={52C592BC-B675-4261-8AB2-68F01B8AC6CE}</author>
    <author>tc={7D63EDF6-5F6E-40C4-A37D-C8EFBD1B8554}</author>
    <author>tc={B339E962-B3C1-4EAC-B8B9-6A57408CDEBF}</author>
    <author>tc={16D4CED2-B2C2-4CDA-B785-46D09DD845AC}</author>
    <author>tc={AA8E4507-2670-4D2D-8238-6FFD404C499E}</author>
    <author>tc={16D480E7-374E-439E-ACD1-CD89D852C91A}</author>
    <author>tc={8A96B190-4802-478E-AB05-37CEA14B7387}</author>
    <author>tc={F2D15E61-6372-4863-B0B3-E3F00945224A}</author>
    <author>tc={AE282A33-EB44-4BB8-9021-5C12CB030794}</author>
    <author>tc={C1864840-5185-4C6D-9928-BD3B02240FD8}</author>
    <author>tc={E71563D7-31CF-4981-BFB4-878E779394E5}</author>
    <author>tc={A22AC884-9194-40A2-AAC0-8FDCB59E21C4}</author>
    <author>tc={23200C2F-A8DF-4133-957B-618E788D9BEB}</author>
    <author>tc={9128E7B7-C04B-4F3E-AC4B-22314DE349F4}</author>
    <author>tc={4D7066CA-493B-4E24-B1D2-EED5A125BDC1}</author>
    <author>tc={9D681826-0D37-40D2-B4EB-8EAEB682ED0A}</author>
    <author>tc={49D2EA0B-03C9-4312-BBF3-F59CA7E2A04D}</author>
  </authors>
  <commentList>
    <comment ref="B4" authorId="0" shapeId="0" xr:uid="{00000000-0006-0000-0200-00000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PROJETO".</t>
      </text>
    </comment>
    <comment ref="G4" authorId="1" shapeId="0" xr:uid="{00000000-0006-0000-0200-00000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PREP OBRA".</t>
      </text>
    </comment>
    <comment ref="L4" authorId="2" shapeId="0" xr:uid="{00000000-0006-0000-0200-00000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EXE OBRA".</t>
      </text>
    </comment>
    <comment ref="B6" authorId="3" shapeId="0" xr:uid="{00000000-0006-0000-0200-00000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Neste quadro devem ser listados todos os materiais para os quais, pelo menos, parte da quantidade a aplicar em obra corresponda a reutilização, correspondendo cada material a uma linha.
Para efeitos de cálculo da percentagem global de reutilização da obra, todos os restantes materiais, para os quais nenhuma quantidade corresponda a reutilização, devem ser contabilizados numa só linha, identificada como “outros”.</t>
      </text>
    </comment>
    <comment ref="G6" authorId="4" shapeId="0" xr:uid="{00000000-0006-0000-0200-00000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Neste quadro devem ser listados todos os materiais para os quais, pelo menos, parte da quantidade a aplicar em obra corresponda a reutilização, correspondendo cada material a uma linha.
Para efeitos de cálculo da percentagem global de reutilização da obra, todos os restantes materiais, para os quais nenhuma quantidade corresponda a reutilização, devem ser contabilizados numa só linha, identificada como “outros”.</t>
      </text>
    </comment>
    <comment ref="L6" authorId="5" shapeId="0" xr:uid="{00000000-0006-0000-0200-00000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Neste quadro devem ser listados todos os materiais para os quais, pelo menos, parte da quantidade a aplicar em obra corresponda a reutilização, correspondendo cada material a uma linha.
Para efeitos de cálculo da percentagem global de reutilização da obra, todos os restantes materiais, para os quais nenhuma quantidade corresponda a reutilização, devem ser contabilizados numa só linha, identificada como “outros”.</t>
      </text>
    </comment>
    <comment ref="B7" authorId="6" shapeId="0" xr:uid="{00000000-0006-0000-0200-000007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o número de linhas necessárias de acordo com os materiais para os quais, pelo menos, parte da quantidade se prevê reutilizar em obra.
Cada material corresponde a uma linha.</t>
      </text>
    </comment>
    <comment ref="C7" authorId="7" shapeId="0" xr:uid="{00000000-0006-0000-0200-000008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todas as quantidades, por material (cada material corresponde a uma linha), que constam na coluna "Quantidade prevista reutilizar" (coluna W).
Estando a lista de materiais definida na sheet "Fatores Conversão" esta coluna pode ser automatizada, uma vez qe será possível através da classificação do material na coluna G, efetuar o subtotal da coluna W, por material.</t>
      </text>
    </comment>
    <comment ref="D7" authorId="8" shapeId="0" xr:uid="{00000000-0006-0000-0200-000009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todas as quantidades, por material, classificado como "Matéria Prima" e ou "Reutilização" na coluna F, que constam na coluna "Quantidade a circular em obra" (coluna J).
Estando a lista de materiais definida na sheet "Fatores Conversão" esta coluna pode ser automatizada, uma vez qe será possível através da classificação do material na coluna G, efetuar o subtotal da coluna W, por material.</t>
      </text>
    </comment>
    <comment ref="G7" authorId="9" shapeId="0" xr:uid="{00000000-0006-0000-0200-00000A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o número de linhas necessárias de acordo com os materiais para os quais, pelo menos, parte da quantidade se prevê reutilizar em obra.
Cada material corresponde a uma linha.</t>
      </text>
    </comment>
    <comment ref="H7" authorId="10" shapeId="0" xr:uid="{00000000-0006-0000-0200-00000B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todas as quantidades, por material (cada material corresponde a uma linha), que constam na coluna "Quantidade prevista reutilizar" (coluna W).
Estando a lista de materiais definida na sheet "Fatores Conversão" esta coluna pode ser automatizada, uma vez qe será possível através da classificação do material na coluna G, efetuar o subtotal da coluna W, por material.</t>
      </text>
    </comment>
    <comment ref="I7" authorId="11" shapeId="0" xr:uid="{00000000-0006-0000-0200-00000C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todas as quantidades, por material, classificado como "Matéria Prima" e ou "Reutilização" na coluna F, que constam na coluna "Quantidade a circular em obra" (coluna J).
Estando a lista de materiais definida na sheet "Fatores Conversão" esta coluna pode ser automatizada, uma vez qe será possível através da classificação do material na coluna G, efetuar o subtotal da coluna W, por material.</t>
      </text>
    </comment>
    <comment ref="L7" authorId="12" shapeId="0" xr:uid="{00000000-0006-0000-0200-00000D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o número de linhas necessárias de acordo com os materiais para os quais, pelo menos, parte da quantidade se prevê reutilizar em obra.
Cada material corresponde a uma linha.</t>
      </text>
    </comment>
    <comment ref="M7" authorId="13" shapeId="0" xr:uid="{00000000-0006-0000-0200-00000E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todas as quantidades, por material (cada material corresponde a uma linha), que constam na coluna "Quantidade prevista reutilizar" (coluna W).
Estando a lista de materiais definida na sheet "Fatores Conversão" esta coluna pode ser automatizada, uma vez qe será possível através da classificação do material na coluna G, efetuar o subtotal da coluna W, por material.</t>
      </text>
    </comment>
    <comment ref="N7" authorId="14" shapeId="0" xr:uid="{00000000-0006-0000-0200-00000F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todas as quantidades, por material, classificado como "Matéria Prima" e ou "Reutilização" na coluna F, que constam na coluna "Quantidade a circular em obra" (coluna J).
Estando a lista de materiais definida na sheet "Fatores Conversão" esta coluna pode ser automatizada, uma vez qe será possível através da classificação do material na coluna G, efetuar o subtotal da coluna W, por material.</t>
      </text>
    </comment>
    <comment ref="B14" authorId="15" shapeId="0" xr:uid="{00000000-0006-0000-0200-000010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Contabilização de todos os outros materiais que não estão previstos reutilizar.</t>
      </text>
    </comment>
    <comment ref="C14" authorId="16" shapeId="0" xr:uid="{00000000-0006-0000-0200-00001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 quantidade será sempre zero, uma vez que corresponde à totalidade dos materiais que não têm qualquer quantidade prevista reutilizar.</t>
      </text>
    </comment>
    <comment ref="G14" authorId="17" shapeId="0" xr:uid="{00000000-0006-0000-0200-00001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Contabilização de todos os outros materiais que não estão previstos reutilizar.</t>
      </text>
    </comment>
    <comment ref="H14" authorId="18" shapeId="0" xr:uid="{00000000-0006-0000-0200-00001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 quantidade será sempre zero, uma vez que corresponde à totalidade dos materiais que não têm qualquer quantidade prevista reutilizar.</t>
      </text>
    </comment>
    <comment ref="L14" authorId="19" shapeId="0" xr:uid="{00000000-0006-0000-0200-00001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Contabilização de todos os outros materiais que não têm qualquer quantidade reutilizada.</t>
      </text>
    </comment>
    <comment ref="M14" authorId="20" shapeId="0" xr:uid="{00000000-0006-0000-0200-00001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Esta quantidade será sempre zero, uma vez que corresponde à totalidade dos materiais que não têm qualquer quantidade reutilizada.</t>
      </text>
    </comment>
    <comment ref="B21" authorId="21" shapeId="0" xr:uid="{00000000-0006-0000-0200-00001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linhas se for necessário distinguir mais do que uma Actividade/Frente.</t>
      </text>
    </comment>
    <comment ref="C21" authorId="22" shapeId="0" xr:uid="{00000000-0006-0000-0200-000017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escavar" (coluna Z).</t>
      </text>
    </comment>
    <comment ref="D21" authorId="23" shapeId="0" xr:uid="{00000000-0006-0000-0200-000018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de material escavado a reutilizar" (coluna AA).</t>
      </text>
    </comment>
    <comment ref="E21" authorId="24" shapeId="0" xr:uid="{00000000-0006-0000-0200-000019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de material escavado a não utilizar" (coluna AB).</t>
      </text>
    </comment>
    <comment ref="G21" authorId="25" shapeId="0" xr:uid="{00000000-0006-0000-0200-00001A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linhas se for necessário distinguir mais do que uma Actividade/Frente.</t>
      </text>
    </comment>
    <comment ref="H21" authorId="26" shapeId="0" xr:uid="{00000000-0006-0000-0200-00001B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escavar" (coluna Z).</t>
      </text>
    </comment>
    <comment ref="I21" authorId="27" shapeId="0" xr:uid="{00000000-0006-0000-0200-00001C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de material escavado a reutilizar" (coluna AA).</t>
      </text>
    </comment>
    <comment ref="J21" authorId="28" shapeId="0" xr:uid="{00000000-0006-0000-0200-00001D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de material escavado a não utilizar" (coluna AB).</t>
      </text>
    </comment>
    <comment ref="L21" authorId="29" shapeId="0" xr:uid="{00000000-0006-0000-0200-00001E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linhas se for necessário distinguir mais do que uma Actividade/Frente.</t>
      </text>
    </comment>
    <comment ref="M21" authorId="30" shapeId="0" xr:uid="{00000000-0006-0000-0200-00001F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escavar" (coluna Z).</t>
      </text>
    </comment>
    <comment ref="N21" authorId="31" shapeId="0" xr:uid="{00000000-0006-0000-0200-000020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de material escavado a reutilizar" (coluna AA).</t>
      </text>
    </comment>
    <comment ref="O21" authorId="32" shapeId="0" xr:uid="{00000000-0006-0000-0200-00002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de material escavado a não utilizar" (coluna AB).</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tc={63E6A0AA-2D5E-4D74-A8E0-ECE8D1058B55}</author>
    <author>tc={34DA2D8F-0D30-4BCA-9D13-06543AC12471}</author>
    <author>tc={B36AD58B-C10A-4523-97EF-F0A573FD4235}</author>
    <author>tc={5F93E428-9C20-4BB1-B993-16F1B8D585CF}</author>
    <author>tc={4DCF7743-8B8D-4698-BAB8-E9AAFC3D6437}</author>
    <author>tc={0D2FED16-24D2-453A-A3C4-10318F18BD9B}</author>
    <author>tc={749BF477-EAC9-4D66-A455-3B33B2ACEAAE}</author>
    <author>tc={80DA629A-42A9-464F-9A0B-1130EEE18958}</author>
    <author>tc={96F6B3A9-38E9-4481-9B03-3258FE80A9EF}</author>
  </authors>
  <commentList>
    <comment ref="B4" authorId="0" shapeId="0" xr:uid="{00000000-0006-0000-0300-00000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PROJETO".</t>
      </text>
    </comment>
    <comment ref="G4" authorId="1" shapeId="0" xr:uid="{00000000-0006-0000-0300-00000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PREP OBRA".</t>
      </text>
    </comment>
    <comment ref="L4" authorId="2" shapeId="0" xr:uid="{00000000-0006-0000-0300-00000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EXE OBRA".</t>
      </text>
    </comment>
    <comment ref="C7" authorId="3" shapeId="0" xr:uid="{00000000-0006-0000-0300-00000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utilizar como subproduto", por obra, de solos e rochas."</t>
      </text>
    </comment>
    <comment ref="H7" authorId="4" shapeId="0" xr:uid="{00000000-0006-0000-0300-00000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utilizar como subproduto", por obra, de solos e rochas."</t>
      </text>
    </comment>
    <comment ref="M7" authorId="5" shapeId="0" xr:uid="{00000000-0006-0000-0300-00000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utilizar como subproduto", por obra, de solos e rochas."</t>
      </text>
    </comment>
    <comment ref="C18" authorId="6" shapeId="0" xr:uid="{00000000-0006-0000-0300-000007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utilizar como subproduto", por obra, de outros subprodutos que não solos e rochas.</t>
      </text>
    </comment>
    <comment ref="H18" authorId="7" shapeId="0" xr:uid="{00000000-0006-0000-0300-000008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utilizar como subproduto", por obra, de outros subprodutos que não solos e rochas.</t>
      </text>
    </comment>
    <comment ref="M18" authorId="8" shapeId="0" xr:uid="{00000000-0006-0000-0300-000009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da coluna "Quantidade a utilizar como subproduto", por obra, de outros subprodutos que não solos e rochas.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tc={6B69CB7F-2DEA-4320-BC92-BF5E103C05E4}</author>
    <author>tc={84002EEA-5D9A-4E67-B9A3-0BE2F1E3884D}</author>
    <author>tc={73728CD7-81D0-4781-83E9-F7ECE7F57F5F}</author>
    <author>tc={0E468073-24BA-495E-979C-0FA6B2B5B5FC}</author>
    <author>tc={DA7959AE-4239-484E-9847-B2CC028C50E9}</author>
    <author>tc={4AD46FCD-3999-412F-8966-FA9D34CB1F04}</author>
    <author>tc={B11BD531-E587-4913-B6F6-B9950CBA72F0}</author>
    <author>tc={A5A93329-F025-40ED-9FB6-D6375BCC59D3}</author>
    <author>tc={4CA30040-C32B-403C-88F8-8563E4BF9E3F}</author>
    <author>tc={948FAD4B-3FDA-4383-AAEB-1B801C81658C}</author>
    <author>tc={C575ACFD-4675-46CE-887F-6235A153BBEB}</author>
    <author>tc={203B3714-6AF1-42BD-B032-0006A585AEDD}</author>
  </authors>
  <commentList>
    <comment ref="B4" authorId="0" shapeId="0" xr:uid="{00000000-0006-0000-0400-00000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PROJETO".</t>
      </text>
    </comment>
    <comment ref="H4" authorId="1" shapeId="0" xr:uid="{00000000-0006-0000-0400-00000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PREP OBRA".</t>
      </text>
    </comment>
    <comment ref="N4" authorId="2" shapeId="0" xr:uid="{00000000-0006-0000-0400-00000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EXE OBRA".</t>
      </text>
    </comment>
    <comment ref="C7" authorId="3" shapeId="0" xr:uid="{00000000-0006-0000-0400-00000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prevista utilizar (t) na obra de origem".</t>
      </text>
    </comment>
    <comment ref="D7" authorId="4" shapeId="0" xr:uid="{00000000-0006-0000-0400-00000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utilizada (t) na obra de origem".</t>
      </text>
    </comment>
    <comment ref="E7" authorId="5" shapeId="0" xr:uid="{00000000-0006-0000-0400-00000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utilizada (t) noutras obras".</t>
      </text>
    </comment>
    <comment ref="I7" authorId="6" shapeId="0" xr:uid="{00000000-0006-0000-0400-000007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prevista utilizar (t) na obra de origem".</t>
      </text>
    </comment>
    <comment ref="J7" authorId="7" shapeId="0" xr:uid="{00000000-0006-0000-0400-000008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utilizada (t) na obra de origem".</t>
      </text>
    </comment>
    <comment ref="K7" authorId="8" shapeId="0" xr:uid="{00000000-0006-0000-0400-000009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utilizada (t) noutras obras".</t>
      </text>
    </comment>
    <comment ref="O7" authorId="9" shapeId="0" xr:uid="{00000000-0006-0000-0400-00000A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prevista utilizar (t) na obra de origem".</t>
      </text>
    </comment>
    <comment ref="P7" authorId="10" shapeId="0" xr:uid="{00000000-0006-0000-0400-00000B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utilizada (t) na obra de origem".</t>
      </text>
    </comment>
    <comment ref="Q7" authorId="11" shapeId="0" xr:uid="{00000000-0006-0000-0400-00000C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código LER, somatório dos valores da coluna "Quantidade utilizada (t) noutras obras".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tc={82A1A38D-27EC-41F4-A4B9-F687E1981C66}</author>
    <author>tc={8D086071-7BF5-45C6-B696-F6AA6A703571}</author>
    <author>tc={DE3F0F3B-7C10-4126-A0ED-E8F0FF4ADA9F}</author>
    <author>.</author>
  </authors>
  <commentList>
    <comment ref="B7" authorId="0" shapeId="0" xr:uid="{00000000-0006-0000-0500-00000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linhas de acordo com o necessário.</t>
      </text>
    </comment>
    <comment ref="C7" authorId="1" shapeId="0" xr:uid="{00000000-0006-0000-0500-00000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por material, da quantidade a integrar em obra, prevista na Fase de Projeto.</t>
      </text>
    </comment>
    <comment ref="D7" authorId="2" shapeId="0" xr:uid="{00000000-0006-0000-0500-00000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por material, da quantidade a integrar em obra, prevista no início da obra - preparação da obra.</t>
      </text>
    </comment>
    <comment ref="H7" authorId="3" shapeId="0" xr:uid="{00000000-0006-0000-0500-000004000000}">
      <text>
        <r>
          <rPr>
            <sz val="9"/>
            <color indexed="81"/>
            <rFont val="Tahoma"/>
            <family val="2"/>
          </rPr>
          <t>Somatório de todos os valores da coluna "Quantidade total na empreitada" cuja resposta à  coluna "Incorporação materiais reciclados prevista" seja "S"</t>
        </r>
      </text>
    </comment>
    <comment ref="I7" authorId="3" shapeId="0" xr:uid="{00000000-0006-0000-0500-000005000000}">
      <text>
        <r>
          <rPr>
            <sz val="9"/>
            <color indexed="81"/>
            <rFont val="Tahoma"/>
            <family val="2"/>
          </rPr>
          <t>Somatório de todos os valores da coluna "Quantidade total na empreitada"</t>
        </r>
        <r>
          <rPr>
            <b/>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tc={3CF4CE17-4483-483A-9057-EDD2E211BA7B}</author>
    <author>tc={2095DE3A-51EA-41E0-84E0-875CA230838E}</author>
    <author>tc={0F5D6A01-D71A-4DC6-A555-21189E26A222}</author>
    <author>tc={81F29AE8-87EC-4583-9DB0-2BAB684382C1}</author>
    <author>tc={DAEFF456-3F11-449E-B105-D3F38C1EA6FA}</author>
    <author>tc={3E0CCE72-0B81-418A-A449-9C2C57222F47}</author>
    <author>tc={8399A7B0-AE73-4847-948D-9564F8DE7947}</author>
    <author>tc={494536BA-E68F-4B4C-9598-831DB4B16723}</author>
    <author>tc={339856C2-3AFB-46D2-8404-E1E181F16590}</author>
  </authors>
  <commentList>
    <comment ref="B4" authorId="0" shapeId="0" xr:uid="{00000000-0006-0000-0600-00000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PROJETO".</t>
      </text>
    </comment>
    <comment ref="I4" authorId="1" shapeId="0" xr:uid="{00000000-0006-0000-0600-00000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PREP OBRA".</t>
      </text>
    </comment>
    <comment ref="P4" authorId="2" shapeId="0" xr:uid="{00000000-0006-0000-0600-00000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EXE OBRA".</t>
      </text>
    </comment>
    <comment ref="C15" authorId="3" shapeId="0" xr:uid="{00000000-0006-0000-0600-00000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todos os valores de RCD utilizados em obra da coluna "Quantidade utlizada na obra de origem" (com origem na própria obra, noutra do mesmo produtor ou de um operador de gestão de resíduos.</t>
      </text>
    </comment>
    <comment ref="D15" authorId="4" shapeId="0" xr:uid="{00000000-0006-0000-0600-00000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Quantidade total de RCD produzidos (coluna "quandtidades produzidas" do separador resíduos.</t>
      </text>
    </comment>
    <comment ref="J15" authorId="5" shapeId="0" xr:uid="{00000000-0006-0000-0600-00000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todos os valores de RCD utilizados em obra da coluna "Quantidade utlizada na obra de origem" (com origem na própria obra, noutra do mesmo produtor ou de um operador de gestão de resíduos.</t>
      </text>
    </comment>
    <comment ref="K15" authorId="6" shapeId="0" xr:uid="{00000000-0006-0000-0600-000007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Quantidade total de RCD produzidos (coluna "quandtidades produzidas" do separador resíduos.</t>
      </text>
    </comment>
    <comment ref="Q15" authorId="7" shapeId="0" xr:uid="{00000000-0006-0000-0600-000008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Somatório de todos os valores de RCD utilizados em obra da coluna "Quantidade utlizada na obra de origem" (com origem na própria obra, noutra do mesmo produtor ou de um operador de gestão de resíduos.</t>
      </text>
    </comment>
    <comment ref="R15" authorId="8" shapeId="0" xr:uid="{00000000-0006-0000-0600-000009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Quantidade total de RCD produzidos (coluna "quandtidades produzidas" do separador resíduos.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tc={1725EFD2-9210-414C-8830-FFD2811BCEC8}</author>
    <author>tc={69668D00-B538-4A34-92D8-2D1A12F23E7E}</author>
    <author>tc={406608A7-7AF2-4941-99FD-0C921FA0E03E}</author>
    <author>tc={B186C2FD-4080-404C-A1E6-49CE9453FC6E}</author>
    <author>tc={8E3C6433-BEF5-4EB5-BE5D-5A3BA0D19161}</author>
    <author>tc={C005CD81-B809-4241-A9F5-B703E0F6DB1C}</author>
    <author>tc={F2CFA252-8649-405A-B6C4-4D84EEF3BA5C}</author>
    <author>tc={40746EE2-ADC6-46E2-B042-509FA410C3AF}</author>
    <author>tc={1943CA66-8952-4A90-8F28-444FABD85AD4}</author>
    <author>tc={217D080D-FA76-4CE5-ACBD-6440B08D86CB}</author>
    <author>tc={704F47E6-8818-47D8-9DC0-D5EFE1E21AAB}</author>
  </authors>
  <commentList>
    <comment ref="B4" authorId="0" shapeId="0" xr:uid="{00000000-0006-0000-0700-000001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PROJETO".</t>
      </text>
    </comment>
    <comment ref="J4" authorId="1" shapeId="0" xr:uid="{00000000-0006-0000-0700-000002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PREP OBRA".</t>
      </text>
    </comment>
    <comment ref="R4" authorId="2" shapeId="0" xr:uid="{00000000-0006-0000-0700-000003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colunas indicadas este quadro correspondem à sheet "PPGRCD-FASE EXE OBRA".</t>
      </text>
    </comment>
    <comment ref="B7" authorId="3" shapeId="0" xr:uid="{00000000-0006-0000-0700-000004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(Sum Qt circular OBR)- Sum (Quantidade Tipologia Escavação)</t>
      </text>
    </comment>
    <comment ref="J7" authorId="4" shapeId="0" xr:uid="{00000000-0006-0000-0700-000005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(Sum Qt circular OBR)- Sum (Quantidade Tipologia Escavação)</t>
      </text>
    </comment>
    <comment ref="B21" authorId="5" shapeId="0" xr:uid="{00000000-0006-0000-0700-000006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linhas de acordo com o necessário.</t>
      </text>
    </comment>
    <comment ref="C21" authorId="6" shapeId="0" xr:uid="{00000000-0006-0000-0700-000007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material, somatório de todos os valores da coluna "Quantidade total na empreitada"</t>
      </text>
    </comment>
    <comment ref="D21" authorId="7" shapeId="0" xr:uid="{00000000-0006-0000-0700-000008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material, somatório de todos os valores da coluna máx "Quantidade de materiais reciclados  que se prevê incorporar "</t>
      </text>
    </comment>
    <comment ref="J21" authorId="8" shapeId="0" xr:uid="{00000000-0006-0000-0700-000009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Acrescentar linhas de acordo com o necessário.</t>
      </text>
    </comment>
    <comment ref="K21" authorId="9" shapeId="0" xr:uid="{00000000-0006-0000-0700-00000A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material, somatório de todos os valores da coluna "Quantidade total na empreitada"</t>
      </text>
    </comment>
    <comment ref="L21" authorId="10" shapeId="0" xr:uid="{00000000-0006-0000-0700-00000B000000}">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Para cada material, somatório de todos os valores da coluna máx "Quantidade de materiais reciclados  incorporados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63" authorId="0" shapeId="0" xr:uid="{00000000-0006-0000-0800-000001000000}">
      <text>
        <r>
          <rPr>
            <b/>
            <sz val="9"/>
            <color indexed="81"/>
            <rFont val="Tahoma"/>
            <family val="2"/>
          </rPr>
          <t>.:</t>
        </r>
        <r>
          <rPr>
            <sz val="9"/>
            <color indexed="81"/>
            <rFont val="Tahoma"/>
            <family val="2"/>
          </rPr>
          <t xml:space="preserve">
Somatório de todos os valores de RCD utilizados em obra da coluna "Quantidade utlizada na obra de origem" (com origem na própria obra, noutra do mesmo produtor ou de um operador de gestão de resíduos</t>
        </r>
      </text>
    </comment>
    <comment ref="D63" authorId="0" shapeId="0" xr:uid="{00000000-0006-0000-0800-000002000000}">
      <text>
        <r>
          <rPr>
            <b/>
            <sz val="9"/>
            <color indexed="81"/>
            <rFont val="Tahoma"/>
            <family val="2"/>
          </rPr>
          <t>.:</t>
        </r>
        <r>
          <rPr>
            <sz val="9"/>
            <color indexed="81"/>
            <rFont val="Tahoma"/>
            <family val="2"/>
          </rPr>
          <t xml:space="preserve">
Quantidade total de RCD produzidos (coluna "quandtidades produzidas" do separador resíduos</t>
        </r>
      </text>
    </comment>
  </commentList>
</comments>
</file>

<file path=xl/sharedStrings.xml><?xml version="1.0" encoding="utf-8"?>
<sst xmlns="http://schemas.openxmlformats.org/spreadsheetml/2006/main" count="3417" uniqueCount="953">
  <si>
    <t>LQMRI - Lista de Quantidade de Materiais Reciclados Incorporados</t>
  </si>
  <si>
    <t>Objetivo</t>
  </si>
  <si>
    <t>Este ficheiro é parte integrande do Anexo 2 do Plano de Prevenção e Gestão de Resíduos de Construção e Demolição, e constitui-se como uma ferramenta de apoio para a Gestão dos Resíduos em Obra, em particular para a avaliação do cumprimento da incorporação, no mínimo, de 10% materiais reciclados ou que incorporem materiais reciclados, por forma a cumprir o estabelecido no n.º 5 do artigo 28.º do Decreto-Lei n.º 102-D/2020, de 10 de dezembro.</t>
  </si>
  <si>
    <t>Nota Prévia</t>
  </si>
  <si>
    <r>
      <t>Esta ferramenta pretende constituir-se como um</t>
    </r>
    <r>
      <rPr>
        <b/>
        <sz val="11"/>
        <color theme="1"/>
        <rFont val="Gill Sans MT"/>
        <family val="2"/>
      </rPr>
      <t xml:space="preserve"> ficheiro de cálculo de apoio,</t>
    </r>
    <r>
      <rPr>
        <sz val="11"/>
        <color theme="1"/>
        <rFont val="Gill Sans MT"/>
        <family val="2"/>
      </rPr>
      <t xml:space="preserve"> estruturando os elementos essenciais que devem ser controlados e contabilizados em fase de projeto e em fase de obra, no entanto, </t>
    </r>
    <r>
      <rPr>
        <b/>
        <sz val="11"/>
        <color theme="1"/>
        <rFont val="Gill Sans MT"/>
        <family val="2"/>
      </rPr>
      <t xml:space="preserve">é da responsabilidade do projetista (em fase de projeto) e do empreiteiro (em fase de preparação da obra e da sua execução), garantirem que a informação se encontra bem estruturada e os cálculos e os </t>
    </r>
    <r>
      <rPr>
        <b/>
        <i/>
        <sz val="11"/>
        <color theme="1"/>
        <rFont val="Gill Sans MT"/>
        <family val="2"/>
      </rPr>
      <t>outputs</t>
    </r>
    <r>
      <rPr>
        <b/>
        <sz val="11"/>
        <color theme="1"/>
        <rFont val="Gill Sans MT"/>
        <family val="2"/>
      </rPr>
      <t xml:space="preserve"> se encontram corretos</t>
    </r>
    <r>
      <rPr>
        <sz val="11"/>
        <color theme="1"/>
        <rFont val="Gill Sans MT"/>
        <family val="2"/>
      </rPr>
      <t xml:space="preserve"> mediante o que é a classificação de cada artigo da Lista de Preços Unitários (LPU) ou do Mapa de Quantidades (MQ), usados como base para identificação dos materiais, das matérias-primas, dos subprodutos e dos resíduos referentes à obra em questão.</t>
    </r>
  </si>
  <si>
    <t>Preenchimento da LQMRI</t>
  </si>
  <si>
    <t>Carregar a Lista de Preços Unitários (LPU) ou o Mapa de Quantidades (MQ) na folha "PPGRCD-FASE PROJETO".</t>
  </si>
  <si>
    <t>Neste passo as fórmulas deverão ser ajustadas ao conteúdo dos artigos e ao número de linhas da LPU ou MQ.
A informação carregada na folha na sheet "PPGRCD-FASE PROJETO" será replicada para as folhas "PPGRCD-FASE PREP OBRA" e "PPGRCD-FASE PREP OBRA".</t>
  </si>
  <si>
    <t>Preencher na folha "PPGRCD-FASE XXX" (mediante a fase projeto/obra), para cada artigo, a "Tipologia" (coluna F) e o "Material" (coluna G).</t>
  </si>
  <si>
    <t>Nas fases de preparação de obra e de execução, a informação proveniente da fase de Projeto será utilizada como base, devendo, no entanto, ser validada e alterada mediante as opções que venham a ser tomadas em obra pelo empreiteiro (prevenção de resíduos, valorização, incorporação de materiais reciclados, etc.).</t>
  </si>
  <si>
    <t>Definir a lista de materiais e respetivas características, atualizando ou complementando a informação na folha "Fatores de Conversão".</t>
  </si>
  <si>
    <t>Na fase de Projeto, de acordo com a LPU ou MQ elaborados, é definida uma lista de materiais aplicáveis ao projeto em causa, incluindo, para cada marterial as suas características (peso específico, % máxima e mínima de incorporação de materiais reciclados, etc.).
Essa informação deverá constar na folha "Fatores Conversão", permitindo ter a lista de materiais e respetivas características, que servirão para a classificação dos artigos da LPU e ao cálculo das quantidades em obra.
Esta listagem e a característica dos materiais identificados poderá sofrer alteração/atualização em fase de preparação da obra e na sua execução. Deverá ser sempre atualizada a informação e arquivados os documentos que a suportam, p.e. as declarações dos materiais quanto à % de incorporação de materiais reciclados.</t>
  </si>
  <si>
    <t>Com a lista de materiais definda e respetivas características, atualizar a folha "Listas".</t>
  </si>
  <si>
    <t xml:space="preserve">A atualização da folha Listas irá permitir que nas folhas "PPGRCD-FASE XXX" tenham as células com as opções a seleccionar de acordo com a lista de materiais definidos.
Com a lista de materiais definida será possível automatizar nas folhas "PPGRCD-FASE XXX" as células correspondentes às características dos materiais. Assim, ao selecionar o material serão preenchidas automaticamente todas as células que correspondem a características dessse material, e que se encontram definidas na folha "Fatores Conversão", </t>
  </si>
  <si>
    <t>Para cada uma das fases (projeto, preparação de obra, execução de obra), deverão ser preenchidas as informações referentes a cada artigo, entrando em consideração com a descrição do mesmo.</t>
  </si>
  <si>
    <t>A informação produzida na fase de projeto servirá de base às fases seguintes, no entanto, nas fases seguintes será alvo de validação por parte do empreiteiro, mediante a disponibilidade de meios, as metodologias adotadas e os materiais e matérias-primas efetivamente existentes na fase de obra. Deverá, no entanto, ter sempre presente o cumprimento da legislação em vigor e do disposto no RGGR.</t>
  </si>
  <si>
    <t>Preenchimento dos Quadros do PPGRCD</t>
  </si>
  <si>
    <t>Os quadros que deverão constar no PPGRCD encontram-se identificados na respetiva folha deste ficheiro, estando configurados de forma semi-automática, devendo ser complementados quando estiver definida a lista de materiais e respetivas características.</t>
  </si>
  <si>
    <t>Folha "Controlo Interno"</t>
  </si>
  <si>
    <t>Na folha de "Controlo Interno" é efetuado o Balanço Final da empreitada, assegurando-se o controlo em cada uma das fases e a comparação entre as mesmas.</t>
  </si>
  <si>
    <t>Folha "Relatório Global"</t>
  </si>
  <si>
    <t>Nesta folha, de preenchimento semi-automático, encontram-se resumidos os principais números da empreitada relativa à execução do PPGRCD.</t>
  </si>
  <si>
    <t>PROJETO</t>
  </si>
  <si>
    <t>OBRA</t>
  </si>
  <si>
    <t>Obra</t>
  </si>
  <si>
    <t>PPGRCD em Obra</t>
  </si>
  <si>
    <t>Gestão de Resíduos (Obra)</t>
  </si>
  <si>
    <t>MAPA DE QUANTIDADES /LISTA DE PREÇOS UNITÁRIOS</t>
  </si>
  <si>
    <t>Informações Gerais</t>
  </si>
  <si>
    <t>Matérias Primas</t>
  </si>
  <si>
    <t>Materiais a reutilizar na própria obra</t>
  </si>
  <si>
    <t>Solos não contaminados a reutilizar na própria obra</t>
  </si>
  <si>
    <t>Subprodutos</t>
  </si>
  <si>
    <t>Utilização de RCD na obra de origem</t>
  </si>
  <si>
    <t>Resíduos (PPGRCD em projeto)</t>
  </si>
  <si>
    <t>Informações Gerais (PPGRCD Obra)</t>
  </si>
  <si>
    <t>Matérias Primas (PPGRCD Obra)</t>
  </si>
  <si>
    <t>Reutilização (PPGRCD Obra)</t>
  </si>
  <si>
    <t>Subprodutos (PPGRCD em Obra)</t>
  </si>
  <si>
    <t>Utilização de RCD (PPGRCD Obra)</t>
  </si>
  <si>
    <t>Resíduos (PPGRCD em obra)</t>
  </si>
  <si>
    <t xml:space="preserve"> Tipologia
 (Matéria Prima / Reutilização /
Utilização de RCD /
Subproduto-solos e rochas /
Subproduto /
Residuo / Não aplicável (NA) / Não significativo (NS))</t>
  </si>
  <si>
    <t>Materiais</t>
  </si>
  <si>
    <t>Massa específica / Fator de conversão</t>
  </si>
  <si>
    <t>Unidades
(massa espacífica/factor de conversão)</t>
  </si>
  <si>
    <t>Quantidade a circular em obra (fluxo total de entrada e saída)</t>
  </si>
  <si>
    <t>Observações</t>
  </si>
  <si>
    <t>Quantidade total na empreitada</t>
  </si>
  <si>
    <t>Incorporação materiais reciclados prevista</t>
  </si>
  <si>
    <t>Quantidade de material aplicado reciclado ou com incorporação de reciclados</t>
  </si>
  <si>
    <t>% materiais reciclados que se prevê incorporar</t>
  </si>
  <si>
    <t>Quantidade de materiais reciclados  que se prevê incorporar
(t)</t>
  </si>
  <si>
    <t xml:space="preserve">Comprovativo de incorporação de reciclados e das respetivas % consideradas (Declaração de Incorporação de reciclados, etc.) </t>
  </si>
  <si>
    <t>Link para localização do documento comprovativo</t>
  </si>
  <si>
    <t>Origem prevista do Material a reutilizar 
(própria obra /  outra obra do mesmo Dono de Obra / outra obra)</t>
  </si>
  <si>
    <t xml:space="preserve">Quantidade prevista reutilizar </t>
  </si>
  <si>
    <t>Quantidade a reutilizar relativamente ao total do material aplicado</t>
  </si>
  <si>
    <t>Quantidade a escavar</t>
  </si>
  <si>
    <t>Quantidade de material escavado a reutilizar</t>
  </si>
  <si>
    <t>Quantidade de material escavado a não utilizar</t>
  </si>
  <si>
    <t>Atividade/Frente</t>
  </si>
  <si>
    <t>Tipologia
(identificar Solos e Rochas ou outros - especificar)</t>
  </si>
  <si>
    <t xml:space="preserve">Quantidade passível de utilizar como subproduto
</t>
  </si>
  <si>
    <r>
      <t xml:space="preserve">Observações
</t>
    </r>
    <r>
      <rPr>
        <i/>
        <sz val="8"/>
        <color theme="0"/>
        <rFont val="Gill Sans MT"/>
        <family val="2"/>
      </rPr>
      <t>(Enquadrar a Norma de Classificação de Subprodutos - Nota Técnica “Classificação de solos e rochas como subproduto”, etc.)</t>
    </r>
  </si>
  <si>
    <t>Identificação do resíduo (LER)</t>
  </si>
  <si>
    <t>Metodologia de utilização de RCD (ex.: Regra Geral, Origem em operador de gestão de resíduos, etc.)</t>
  </si>
  <si>
    <t xml:space="preserve">Quantidade prevista utilizar na obra de origem
</t>
  </si>
  <si>
    <t>Identificação do Resíduo</t>
  </si>
  <si>
    <t xml:space="preserve">Quantidade produzida estimada
</t>
  </si>
  <si>
    <t xml:space="preserve">Quantidade prevista para valorização
</t>
  </si>
  <si>
    <t>Operação prevista para valorização</t>
  </si>
  <si>
    <t xml:space="preserve">Quantidade Prevista para eliminação
</t>
  </si>
  <si>
    <t>Operação prevista para eliminação</t>
  </si>
  <si>
    <t xml:space="preserve"> Matéria Prima / Reutilização /
Utilização de RCD /
Subproduto-solos e rochas /
Subproduto /
Residuo / Não aplicável (NA) / Não significativo (NS)</t>
  </si>
  <si>
    <t>Link para a documentação ou identificação do Boletim de Aprovação de Materiais e Equipamentos (BAME)</t>
  </si>
  <si>
    <t>Materiais reciclados incorporados</t>
  </si>
  <si>
    <t>Quantidadede material aplicado reciclado ou com incorporação de reciclados</t>
  </si>
  <si>
    <t>% materiais reciclados incorporados</t>
  </si>
  <si>
    <t>Quantidade de materiais reciclados  integrados</t>
  </si>
  <si>
    <t>Certificado</t>
  </si>
  <si>
    <t>Identificação dos certificados</t>
  </si>
  <si>
    <t>Declaração de Incorporação de reciclados</t>
  </si>
  <si>
    <t>Outra Documentação de apoio ou Link para localização do documento comprovativo</t>
  </si>
  <si>
    <t>Comentários</t>
  </si>
  <si>
    <t>Materiais reutilizados na própria obra (PPGRCD Obra)</t>
  </si>
  <si>
    <t>Origem prevista do Material a reutilizar (da própria obra / fora da obra de origem (ex: - DO) / For a da obra origem - Identificar )</t>
  </si>
  <si>
    <t>Quantidade reutilizada</t>
  </si>
  <si>
    <t>Quantidade reutilizada relativamente ao total de materiais usados</t>
  </si>
  <si>
    <t>Solos não contaminados reutilizados na própria obra (PPGRCD Obra)</t>
  </si>
  <si>
    <t>Quantidade escavada</t>
  </si>
  <si>
    <t>Quantidade de material escavado reutilizado</t>
  </si>
  <si>
    <t>Quantidade de material escavado não utilizado</t>
  </si>
  <si>
    <t>Subproduto (PPGRCD em obra)</t>
  </si>
  <si>
    <t>Tipologia
(Solos, Rochas, - se outros especificar)</t>
  </si>
  <si>
    <t xml:space="preserve">Quantidade
encaminhada
como subproduto </t>
  </si>
  <si>
    <t>Local de armazenamento intermédio</t>
  </si>
  <si>
    <t>Destinatário</t>
  </si>
  <si>
    <t>Utilização de RCD em obra (PPGRCD Obra)</t>
  </si>
  <si>
    <t>Origem do RCD</t>
  </si>
  <si>
    <t>Produtor
(Produtor - Identificar/ Operador de Gestão de Resíduos)</t>
  </si>
  <si>
    <t xml:space="preserve">Quantidades utlizada na obra de origem
</t>
  </si>
  <si>
    <t xml:space="preserve">Quantidades utlizada outras obras
</t>
  </si>
  <si>
    <t xml:space="preserve">Obra(s) de Destino </t>
  </si>
  <si>
    <t xml:space="preserve">Quantidade total utilizada
</t>
  </si>
  <si>
    <t>Resíduos (PPGRCD em fase de Obra)</t>
  </si>
  <si>
    <t xml:space="preserve">Quantidades produzidas 
</t>
  </si>
  <si>
    <t xml:space="preserve">Quantidade encaminhada para valorização
</t>
  </si>
  <si>
    <t>Operação de valorização</t>
  </si>
  <si>
    <t xml:space="preserve">Quantidade encaminhada para eliminação 
</t>
  </si>
  <si>
    <t>Operação de eliminação</t>
  </si>
  <si>
    <t>Código LER</t>
  </si>
  <si>
    <t>Produtor</t>
  </si>
  <si>
    <t>Armazenamento preliminar</t>
  </si>
  <si>
    <t>Quantidade</t>
  </si>
  <si>
    <t>Destinatário do resíduo</t>
  </si>
  <si>
    <t>Transportador</t>
  </si>
  <si>
    <t xml:space="preserve">Guia/ </t>
  </si>
  <si>
    <t>Tipo</t>
  </si>
  <si>
    <t>Estado ou Certificado de Receção (CR)</t>
  </si>
  <si>
    <t>Link 
(documentação Gestão de Resíduos)</t>
  </si>
  <si>
    <t>kg/m3 ou kg/un</t>
  </si>
  <si>
    <t>t</t>
  </si>
  <si>
    <t>S / N / NA</t>
  </si>
  <si>
    <t>min</t>
  </si>
  <si>
    <t>max</t>
  </si>
  <si>
    <t>%</t>
  </si>
  <si>
    <t>Descritivo</t>
  </si>
  <si>
    <t>S/N/NA</t>
  </si>
  <si>
    <t>valor considerado</t>
  </si>
  <si>
    <t>Empresa</t>
  </si>
  <si>
    <t>SiliAmb</t>
  </si>
  <si>
    <t>Local</t>
  </si>
  <si>
    <t>Data início</t>
  </si>
  <si>
    <t xml:space="preserve">Data </t>
  </si>
  <si>
    <t>Licença</t>
  </si>
  <si>
    <t xml:space="preserve">E-Gar </t>
  </si>
  <si>
    <t>ARTº</t>
  </si>
  <si>
    <t>DESIGNAÇÃO</t>
  </si>
  <si>
    <t>UN.</t>
  </si>
  <si>
    <t>QUANTIDADE</t>
  </si>
  <si>
    <t>0.1.1  a) (P)</t>
  </si>
  <si>
    <t>0.1.1  b) (P)</t>
  </si>
  <si>
    <t>4.3 a) (P)</t>
  </si>
  <si>
    <t>4.3 b) (P)</t>
  </si>
  <si>
    <t>3.1.1 a) (P)</t>
  </si>
  <si>
    <t>3.1.1 b) (P)</t>
  </si>
  <si>
    <t>3.1.2 a) (P)</t>
  </si>
  <si>
    <t>3.1.2 b) (P)</t>
  </si>
  <si>
    <t>3.1.3 c) (P)</t>
  </si>
  <si>
    <t>3.1.3 d) (P)</t>
  </si>
  <si>
    <t>3.2.3 a) (P)</t>
  </si>
  <si>
    <t>3.2.3 b) (P)</t>
  </si>
  <si>
    <t>3.3.1 a) (P)</t>
  </si>
  <si>
    <t>3.3.1 b) (P)</t>
  </si>
  <si>
    <t>6.1 a) (P)</t>
  </si>
  <si>
    <t>6.1 b) (P)</t>
  </si>
  <si>
    <t>6.1 c) (P)</t>
  </si>
  <si>
    <t>6.1 d) (P)</t>
  </si>
  <si>
    <t>6.1 e) (P)</t>
  </si>
  <si>
    <t>6.1 f) (P)</t>
  </si>
  <si>
    <t>6.1 g) (P)</t>
  </si>
  <si>
    <t>6.1 h) (P)</t>
  </si>
  <si>
    <t>6.1 i) (P)</t>
  </si>
  <si>
    <t>0.1.1  a) (O)</t>
  </si>
  <si>
    <t>0.1.1  b) (O)</t>
  </si>
  <si>
    <t>4.3 a) (O)</t>
  </si>
  <si>
    <t>4.3 b) (O)</t>
  </si>
  <si>
    <t>3.1.1 a) (O)</t>
  </si>
  <si>
    <t>3.1.1 b) (O)</t>
  </si>
  <si>
    <t>3.2.3 a) (O)</t>
  </si>
  <si>
    <t>3.2.3 b) (O)</t>
  </si>
  <si>
    <t>3.2.3 c) (O)</t>
  </si>
  <si>
    <t>3.2.3 d) (O)</t>
  </si>
  <si>
    <t>3.3.1 a) (O)</t>
  </si>
  <si>
    <t>3.3.1 b) (O)</t>
  </si>
  <si>
    <t>3.3.1 c) (O)</t>
  </si>
  <si>
    <t>3.3.1 d) (O)</t>
  </si>
  <si>
    <t>6.1 a) (O)</t>
  </si>
  <si>
    <t>6.1 b) (O)</t>
  </si>
  <si>
    <t>6.1 c) (O)</t>
  </si>
  <si>
    <t>6.1 d) (O)</t>
  </si>
  <si>
    <t>6.1 e) (O)</t>
  </si>
  <si>
    <t>6.1 f) (O)</t>
  </si>
  <si>
    <t>6.1 g) (O)</t>
  </si>
  <si>
    <t>6.1 h) (O)</t>
  </si>
  <si>
    <t>6.1 i) (O)</t>
  </si>
  <si>
    <t>å</t>
  </si>
  <si>
    <t>Não apagar a linha. Todas as linhas a introduzir serão acima desta.</t>
  </si>
  <si>
    <t>Materiais reutilizados na própria obra</t>
  </si>
  <si>
    <t>OBRA - PREPARAÇÃO</t>
  </si>
  <si>
    <t>OBRA - EXECUÇÃO</t>
  </si>
  <si>
    <r>
      <rPr>
        <b/>
        <sz val="11"/>
        <color theme="1"/>
        <rFont val="Gill Sans MT"/>
        <family val="2"/>
      </rPr>
      <t>Quadro 1</t>
    </r>
    <r>
      <rPr>
        <sz val="11"/>
        <color theme="1"/>
        <rFont val="Gill Sans MT"/>
        <family val="2"/>
      </rPr>
      <t xml:space="preserve"> – Materiais previstos reutilizar em fase de projeto.</t>
    </r>
  </si>
  <si>
    <r>
      <t>Quadro 1</t>
    </r>
    <r>
      <rPr>
        <sz val="11"/>
        <color theme="1"/>
        <rFont val="Gill Sans MT"/>
        <family val="2"/>
      </rPr>
      <t xml:space="preserve"> – Materiais previstos reutilizar na fase de preparação da obra.</t>
    </r>
  </si>
  <si>
    <r>
      <t>Quadro 1</t>
    </r>
    <r>
      <rPr>
        <sz val="11"/>
        <color theme="1"/>
        <rFont val="Gill Sans MT"/>
        <family val="2"/>
      </rPr>
      <t xml:space="preserve"> – Materiais reutilizados na obra.</t>
    </r>
  </si>
  <si>
    <t>Identificação dos materiais</t>
  </si>
  <si>
    <t xml:space="preserve">Quantidade a reutilizar </t>
  </si>
  <si>
    <t>Quantidade total de materiais previstos aplicar em obra</t>
  </si>
  <si>
    <t>Quantidade a reutilizar relativamente ao total de materiais usados</t>
  </si>
  <si>
    <t>(t)</t>
  </si>
  <si>
    <t>(%)</t>
  </si>
  <si>
    <t>Areia ou Areão</t>
  </si>
  <si>
    <t>Betão</t>
  </si>
  <si>
    <t>FFD</t>
  </si>
  <si>
    <t>PEAD</t>
  </si>
  <si>
    <t xml:space="preserve">(…) </t>
  </si>
  <si>
    <t>Outros</t>
  </si>
  <si>
    <t>Valor Total</t>
  </si>
  <si>
    <r>
      <rPr>
        <b/>
        <sz val="11"/>
        <color theme="1"/>
        <rFont val="Gill Sans MT"/>
        <family val="2"/>
      </rPr>
      <t>Quadro 2</t>
    </r>
    <r>
      <rPr>
        <sz val="11"/>
        <color theme="1"/>
        <rFont val="Gill Sans MT"/>
        <family val="2"/>
      </rPr>
      <t xml:space="preserve"> – Solos não contaminados, provenientes da escavação efetuada na obra, a reutilizar na própria obra.</t>
    </r>
  </si>
  <si>
    <t>Escavação (t)</t>
  </si>
  <si>
    <t>Total a escavar</t>
  </si>
  <si>
    <t>Escavado a utilizar</t>
  </si>
  <si>
    <t>Escavado a não utilizar</t>
  </si>
  <si>
    <t>Total escavado</t>
  </si>
  <si>
    <t>Escavado utilizado</t>
  </si>
  <si>
    <t>Escavado não utilizado</t>
  </si>
  <si>
    <t>Total</t>
  </si>
  <si>
    <t>Substâncias ou objetos classificados como subproduto</t>
  </si>
  <si>
    <r>
      <rPr>
        <b/>
        <sz val="11"/>
        <color theme="1"/>
        <rFont val="Gill Sans MT"/>
        <family val="2"/>
      </rPr>
      <t>Quadro 3</t>
    </r>
    <r>
      <rPr>
        <sz val="11"/>
        <color theme="1"/>
        <rFont val="Gill Sans MT"/>
        <family val="2"/>
      </rPr>
      <t xml:space="preserve"> – Lista de subprodutos solos e rochas, local de armazenamento intermédio e destinatário.</t>
    </r>
  </si>
  <si>
    <t xml:space="preserve">Subproduto Solos e rochas </t>
  </si>
  <si>
    <r>
      <t>Quantidade passível de ser classificada como subproduto</t>
    </r>
    <r>
      <rPr>
        <sz val="9"/>
        <color rgb="FF000000"/>
        <rFont val="Gill Sans MT"/>
        <family val="2"/>
      </rPr>
      <t xml:space="preserve"> </t>
    </r>
    <r>
      <rPr>
        <b/>
        <sz val="9"/>
        <color rgb="FF000000"/>
        <rFont val="Gill Sans MT"/>
        <family val="2"/>
      </rPr>
      <t>(t)</t>
    </r>
  </si>
  <si>
    <t xml:space="preserve">Destinatário </t>
  </si>
  <si>
    <t>Identificação da obra</t>
  </si>
  <si>
    <t>Código APA ou morada</t>
  </si>
  <si>
    <t>Nome da empresa e código APA ou morada</t>
  </si>
  <si>
    <t>NA</t>
  </si>
  <si>
    <r>
      <rPr>
        <b/>
        <sz val="11"/>
        <color theme="1"/>
        <rFont val="Gill Sans MT"/>
        <family val="2"/>
      </rPr>
      <t>Quadro 4</t>
    </r>
    <r>
      <rPr>
        <sz val="11"/>
        <color theme="1"/>
        <rFont val="Gill Sans MT"/>
        <family val="2"/>
      </rPr>
      <t xml:space="preserve"> – Lista de outros subprodutos (que não solos e rochas), local de armazenamento intermédio e destinatário.</t>
    </r>
  </si>
  <si>
    <t>Outros Subprodutos</t>
  </si>
  <si>
    <t>Resíduos utilizados em obra</t>
  </si>
  <si>
    <r>
      <rPr>
        <b/>
        <sz val="11"/>
        <color theme="1"/>
        <rFont val="Gill Sans MT"/>
        <family val="2"/>
      </rPr>
      <t>Quadro 5</t>
    </r>
    <r>
      <rPr>
        <sz val="11"/>
        <color theme="1"/>
        <rFont val="Gill Sans MT"/>
        <family val="2"/>
      </rPr>
      <t xml:space="preserve"> – Lista de resíduos a serem utilizados e respetiva quantidade.</t>
    </r>
  </si>
  <si>
    <t>Identificação dos resíduos
(LER)</t>
  </si>
  <si>
    <t>Quantidade prevista utilizar na obra de origem
(t)</t>
  </si>
  <si>
    <t>Quantidade utilizada na obra de origem (t)</t>
  </si>
  <si>
    <t>Quantidade utilizada noutras obras (t)</t>
  </si>
  <si>
    <t>Quantidade total utilizada
(t)</t>
  </si>
  <si>
    <t>Materiais reciclados ou com incorporação de reciclados</t>
  </si>
  <si>
    <t>PROJETO, PREPARAÇÃO DA OBRA E EXECUÇÃO DA OBRA</t>
  </si>
  <si>
    <r>
      <rPr>
        <b/>
        <sz val="11"/>
        <color theme="1"/>
        <rFont val="Gill Sans MT"/>
        <family val="2"/>
      </rPr>
      <t>Quadro 6</t>
    </r>
    <r>
      <rPr>
        <sz val="11"/>
        <color theme="1"/>
        <rFont val="Gill Sans MT"/>
        <family val="2"/>
      </rPr>
      <t xml:space="preserve"> – Materiais reciclados ou com incorporação de reciclados e respetiva quantidade (projeto, preparação de obra e execução da obra).</t>
    </r>
  </si>
  <si>
    <r>
      <rPr>
        <b/>
        <sz val="11"/>
        <color theme="1"/>
        <rFont val="Gill Sans MT"/>
        <family val="2"/>
      </rPr>
      <t>Quadro 7</t>
    </r>
    <r>
      <rPr>
        <sz val="11"/>
        <color theme="1"/>
        <rFont val="Gill Sans MT"/>
        <family val="2"/>
      </rPr>
      <t xml:space="preserve"> – Determinação da percentagem de materiais reciclados ou com incorporação de reciclados (projeto, preparação de obra e execução da obra).</t>
    </r>
  </si>
  <si>
    <t>Identificação dos reciclados ou com incorporação de reciclados</t>
  </si>
  <si>
    <t>Quantidade prevista integrar em obra na Fase de Projeto
(t)</t>
  </si>
  <si>
    <t>Quantidade prevista integrar em obra 
Início da Obra
(t)</t>
  </si>
  <si>
    <t>Quantidade final integrada em obra
(t)</t>
  </si>
  <si>
    <t>Fase</t>
  </si>
  <si>
    <t>Quantidade total de material previsto aplicar reciclado ou com incorporação de reciclados (t)</t>
  </si>
  <si>
    <t>Quantidade total de materiais previstos aplicar em obra (t)</t>
  </si>
  <si>
    <t>Determinação da % de reciclados ou com incorporação de reciclados prevista</t>
  </si>
  <si>
    <t>Projeto</t>
  </si>
  <si>
    <t>Inicio da Obra</t>
  </si>
  <si>
    <t>Produção e Operação de Valorização e Eliminação dos resíduos</t>
  </si>
  <si>
    <r>
      <rPr>
        <b/>
        <sz val="11"/>
        <color theme="1"/>
        <rFont val="Gill Sans MT"/>
        <family val="2"/>
      </rPr>
      <t>Quadro 8</t>
    </r>
    <r>
      <rPr>
        <sz val="11"/>
        <color theme="1"/>
        <rFont val="Gill Sans MT"/>
        <family val="2"/>
      </rPr>
      <t xml:space="preserve"> – Estimativa da quantidade de resíduos produzidos em obra (resíduos que se enquadram no capítulo 17 da LER).</t>
    </r>
  </si>
  <si>
    <r>
      <rPr>
        <b/>
        <sz val="11"/>
        <color theme="1"/>
        <rFont val="Gill Sans MT"/>
        <family val="2"/>
      </rPr>
      <t>Quadro 8</t>
    </r>
    <r>
      <rPr>
        <sz val="11"/>
        <color theme="1"/>
        <rFont val="Gill Sans MT"/>
        <family val="2"/>
      </rPr>
      <t xml:space="preserve"> – Quantidade de resíduos produzidos em obra (resíduos que se enquadram no capítulo 17 da LER).</t>
    </r>
  </si>
  <si>
    <t xml:space="preserve">Designação do RCD* - código LER </t>
  </si>
  <si>
    <t>Quantidade Produzida Estimada (t)</t>
  </si>
  <si>
    <t>Quantidade prevista para Valorização (%)</t>
  </si>
  <si>
    <t>Operação de Valorização prevista</t>
  </si>
  <si>
    <t>Quantidade prevista para Eliminação (%)</t>
  </si>
  <si>
    <t>Operação de eliminação prevista</t>
  </si>
  <si>
    <t>Quantidade Produzida Final (t)</t>
  </si>
  <si>
    <t>Quantidade para Valorização (%)</t>
  </si>
  <si>
    <t>Operação de Valorização</t>
  </si>
  <si>
    <t>Quantidade para Eliminação (%)</t>
  </si>
  <si>
    <t>*Devem ser identificados apenas os resíduos enquadrados no capítulo 17 da Lista Europeia de Resíduos (LER)</t>
  </si>
  <si>
    <r>
      <rPr>
        <b/>
        <sz val="11"/>
        <color theme="1"/>
        <rFont val="Gill Sans MT"/>
        <family val="2"/>
      </rPr>
      <t>Quadro 9</t>
    </r>
    <r>
      <rPr>
        <sz val="11"/>
        <color theme="1"/>
        <rFont val="Gill Sans MT"/>
        <family val="2"/>
      </rPr>
      <t xml:space="preserve"> –Taxas de incorporação de RCD em obra.</t>
    </r>
  </si>
  <si>
    <t>Designação do Resíduo -código LER</t>
  </si>
  <si>
    <t>Quantidade utilizada estimada (t)</t>
  </si>
  <si>
    <t>Quantidade produzida estimada (t)</t>
  </si>
  <si>
    <t>Taxa de incorporação de RCD(%)</t>
  </si>
  <si>
    <t>Quantidade utilizada final (t)</t>
  </si>
  <si>
    <t>Quantidade produzida final (t)</t>
  </si>
  <si>
    <r>
      <rPr>
        <b/>
        <sz val="11"/>
        <color theme="1"/>
        <rFont val="Gill Sans MT"/>
        <family val="2"/>
      </rPr>
      <t>Quadro 10</t>
    </r>
    <r>
      <rPr>
        <sz val="11"/>
        <color theme="1"/>
        <rFont val="Gill Sans MT"/>
        <family val="2"/>
      </rPr>
      <t xml:space="preserve"> –Resíduos produzidos em obra, resultantes diretamente das atividades da obra e que sejam decorrentes dos métodos construtivos, que não se enquadram no capítulo 17 da LER.</t>
    </r>
  </si>
  <si>
    <t xml:space="preserve">Designação do Resíduo - código LER </t>
  </si>
  <si>
    <r>
      <rPr>
        <b/>
        <sz val="11"/>
        <color theme="1"/>
        <rFont val="Gill Sans MT"/>
        <family val="2"/>
      </rPr>
      <t>Quadro 11</t>
    </r>
    <r>
      <rPr>
        <sz val="11"/>
        <color theme="1"/>
        <rFont val="Gill Sans MT"/>
        <family val="2"/>
      </rPr>
      <t xml:space="preserve"> –Resíduos produzidos em atividades complementares à obra (cantinas, escritórios, etc.).</t>
    </r>
  </si>
  <si>
    <t>BALANÇO FINAL - INFORMAÇÃO INTERNA</t>
  </si>
  <si>
    <t>Resumo das Quantidades em toneladas (t).</t>
  </si>
  <si>
    <t>Quantidade de matérias primas na empreitada</t>
  </si>
  <si>
    <t xml:space="preserve">Quantidade de materiais prevista reutilizar </t>
  </si>
  <si>
    <t>Quantidade de material escavado previsto reutilizar</t>
  </si>
  <si>
    <t>Quantidade prevista para subproduto</t>
  </si>
  <si>
    <t xml:space="preserve">Quantidade prevista de RCD a utilizar na obra de origem </t>
  </si>
  <si>
    <t xml:space="preserve">Quantidades de resíduos previstos produzir (fluxo para o exterior da obra)
</t>
  </si>
  <si>
    <t>Quantidade de materiais reutilizados</t>
  </si>
  <si>
    <t>Quantidade para subproduto</t>
  </si>
  <si>
    <t xml:space="preserve">Quantidade de RCD utilizados na obra de origem </t>
  </si>
  <si>
    <t xml:space="preserve">Quantidades de resíduos produzidos (fluxo para o exterior da obra)
</t>
  </si>
  <si>
    <t>Resumo %</t>
  </si>
  <si>
    <t>Majoração de matérias Primas</t>
  </si>
  <si>
    <t>Matérias primas</t>
  </si>
  <si>
    <t>RCD incorporados</t>
  </si>
  <si>
    <t>Resíduos produzidos</t>
  </si>
  <si>
    <t>% prevista de materiais reciclados ou que incorporam reciclados</t>
  </si>
  <si>
    <t>% prevista de reciclados</t>
  </si>
  <si>
    <t>Taxa de incorporação de RCD prevista na obra</t>
  </si>
  <si>
    <t>Quantidade para valorização prevista 
(PPGRCD projeto)</t>
  </si>
  <si>
    <t>Quantidade para eliminação prevista 
(PPGRCD projeto)</t>
  </si>
  <si>
    <t>% materiais recilcados ou que incorporam materiais reciclados</t>
  </si>
  <si>
    <t>% reciclados</t>
  </si>
  <si>
    <t>Taxa de incorporação de RCD na obra</t>
  </si>
  <si>
    <t>Quantidade para valorização 
(PPGRCD obra)</t>
  </si>
  <si>
    <t>Quantidade para eliminação 
(PPGRCD obra)</t>
  </si>
  <si>
    <t>sem majoração</t>
  </si>
  <si>
    <t>com majoração</t>
  </si>
  <si>
    <t>Materiais reciclados ou com incorporação de reciclados que se estima integrar em obra.</t>
  </si>
  <si>
    <t>Quantidade de matérias-primas utilizadas em obra</t>
  </si>
  <si>
    <t xml:space="preserve">Quantidade de reciclados que se prevê integrar obra </t>
  </si>
  <si>
    <t>Quantidade de reciclados que se prevê integrar relativamente ao total de materiais usados (%)</t>
  </si>
  <si>
    <t xml:space="preserve">Quantidade de reciclados integrados em obra </t>
  </si>
  <si>
    <t>Quantidade de reciclados integrados relativamente ao total de materiais usados (%)</t>
  </si>
  <si>
    <t>…</t>
  </si>
  <si>
    <t>Relatório Global do PPGRCD de Empreitada</t>
  </si>
  <si>
    <t xml:space="preserve">Designação da empreitada:  </t>
  </si>
  <si>
    <t>Localização da obra</t>
  </si>
  <si>
    <t xml:space="preserve">Designação do Dono de Obra:  </t>
  </si>
  <si>
    <t>Distrito:</t>
  </si>
  <si>
    <t xml:space="preserve">Valor da empreitada:  </t>
  </si>
  <si>
    <t xml:space="preserve">Designação do Empreiteiro:  </t>
  </si>
  <si>
    <t>Concelho:</t>
  </si>
  <si>
    <t xml:space="preserve">Data de consignação  </t>
  </si>
  <si>
    <t xml:space="preserve">Designação da Fiscalização:  </t>
  </si>
  <si>
    <t>Freguesia:</t>
  </si>
  <si>
    <t xml:space="preserve">Data (prevista) da receção provisória:  </t>
  </si>
  <si>
    <t xml:space="preserve">Fase </t>
  </si>
  <si>
    <t>Quantidade de materiais reutilizados
(t)</t>
  </si>
  <si>
    <t>Quantidade total de materiais aplicados
(t)</t>
  </si>
  <si>
    <t>Quantidade reutilizada relativamente ao total de materiais usados 
(%)</t>
  </si>
  <si>
    <t>Justificação do não cumprimento da estimativa de projeto (se aplicável)</t>
  </si>
  <si>
    <t>Estimativa em fase de projeto</t>
  </si>
  <si>
    <t>Estimativa em fase inicial/de preparação da obra (opcional)</t>
  </si>
  <si>
    <t>Valor concretizado no final da obra</t>
  </si>
  <si>
    <t>Diferença entre previsto em projeto e concretizado em obra</t>
  </si>
  <si>
    <t>Total escavado
(t)</t>
  </si>
  <si>
    <t>Escavado utilizado
(t)</t>
  </si>
  <si>
    <t>Escavado não utilizado
(tot)</t>
  </si>
  <si>
    <t>Quantidade utilizada como subproduto (solos e rochas) *
(t)</t>
  </si>
  <si>
    <t>* Este quadro é relativo aos solos e rochas abrangidos pela Nota Técnica da APA "Classificação de solos e rochas como subproduto". Caso sejam contemplados outros subprodutos, o quadro deve ser repetido.</t>
  </si>
  <si>
    <t>Quantidade utilizada  na obra de origem 
(t)</t>
  </si>
  <si>
    <t>Quantidade utilizada noutras obras 
(t)</t>
  </si>
  <si>
    <t>Reciclados integrados em obra</t>
  </si>
  <si>
    <t>Quantidade total de material reciclado ou com incorporação de reciclados utilizado em obra
(t)</t>
  </si>
  <si>
    <t>Quantidade total de materiais aplicados em obra 
(t)</t>
  </si>
  <si>
    <t>Quantidade de reciclados ou com incorporação de reciclados 
(%)</t>
  </si>
  <si>
    <t>RCD</t>
  </si>
  <si>
    <t>Quantidade Produzida 
(t)</t>
  </si>
  <si>
    <t>Quantidade para Valorização
(%)</t>
  </si>
  <si>
    <t>Quantidade para Eliminação
(%)</t>
  </si>
  <si>
    <t>Quantidade utilizada (t)</t>
  </si>
  <si>
    <t>Quantidade produzida (t)</t>
  </si>
  <si>
    <t>Taxa de incorporação de RCD 
(%)</t>
  </si>
  <si>
    <t>Estimativa em fase de projeto (se aplicável)</t>
  </si>
  <si>
    <t>Diferença entre previsto em projeto e concretizado em obra (se aplicável)</t>
  </si>
  <si>
    <t>Outros Resíduos</t>
  </si>
  <si>
    <t>Informação adicional de resíduos produzidos em cantinas, escritórios e afins</t>
  </si>
  <si>
    <t>IE. horizontais</t>
  </si>
  <si>
    <t>IE. 
verticais</t>
  </si>
  <si>
    <t>Rúbrica</t>
  </si>
  <si>
    <t>unidade</t>
  </si>
  <si>
    <t>Dado1</t>
  </si>
  <si>
    <t>Dado2</t>
  </si>
  <si>
    <t>Dado3</t>
  </si>
  <si>
    <t>Dado4</t>
  </si>
  <si>
    <t>Peso / Peso especifico</t>
  </si>
  <si>
    <t>Unidades</t>
  </si>
  <si>
    <t>Valores Utilizados</t>
  </si>
  <si>
    <t>% de reciclado incorporado</t>
  </si>
  <si>
    <t>Obs.</t>
  </si>
  <si>
    <t>Aterro (com materiais transformados)</t>
  </si>
  <si>
    <t>1300-1800</t>
  </si>
  <si>
    <t>kg/m3</t>
  </si>
  <si>
    <t>ET LNEC E485 - Aplicável apenas quando o materal da própria vala não é adequado e se a utilização de terras externas possui impacte ambiental superior</t>
  </si>
  <si>
    <t>Leito de Assentamento (LA) /Areia ou Areão</t>
  </si>
  <si>
    <t>Camada Envolvente (CE)</t>
  </si>
  <si>
    <t>Parte Inferior do Aterro (PIA)</t>
  </si>
  <si>
    <t>Parte Superior do Aterro (PSA1; PSA2)</t>
  </si>
  <si>
    <t>x</t>
  </si>
  <si>
    <t>Tubagem</t>
  </si>
  <si>
    <t>m</t>
  </si>
  <si>
    <t>material</t>
  </si>
  <si>
    <t>diâmetro</t>
  </si>
  <si>
    <t>PN</t>
  </si>
  <si>
    <t>SN</t>
  </si>
  <si>
    <t>-</t>
  </si>
  <si>
    <t>kg/m</t>
  </si>
  <si>
    <t>Plásticos</t>
  </si>
  <si>
    <t>Reciclagem interna</t>
  </si>
  <si>
    <t>Valor usado para todas s tubagens plásticas (PEAD Politejo como referencia)</t>
  </si>
  <si>
    <t>Aço</t>
  </si>
  <si>
    <t>aço</t>
  </si>
  <si>
    <t>Dext1829 x 14mm</t>
  </si>
  <si>
    <t>20bar</t>
  </si>
  <si>
    <t>S275JR</t>
  </si>
  <si>
    <t>FFd</t>
  </si>
  <si>
    <t>Aço inox</t>
  </si>
  <si>
    <t>DN 65</t>
  </si>
  <si>
    <t>e = 2mm</t>
  </si>
  <si>
    <t>DN 80</t>
  </si>
  <si>
    <t>e = 3,6 mm</t>
  </si>
  <si>
    <t>DN 100</t>
  </si>
  <si>
    <t>e = 4 mm</t>
  </si>
  <si>
    <t>Acessórios que não válvulas e juntas de desmontagem</t>
  </si>
  <si>
    <t>kg/m ou kg/un</t>
  </si>
  <si>
    <t>Converter acessórios, curvas, tês, …, em metros de tubagem equivalente</t>
  </si>
  <si>
    <t>Válvulas diversas e juntas de desmontagem</t>
  </si>
  <si>
    <t>unid</t>
  </si>
  <si>
    <t>kg/un</t>
  </si>
  <si>
    <t>Aço - Acessórios que não válvulas e juntas de desmontagem ("T", curvas, passa-muros, etc..)</t>
  </si>
  <si>
    <t>Caixas de visita pré-fabricadas de betão</t>
  </si>
  <si>
    <t>betão</t>
  </si>
  <si>
    <t>até 2 m</t>
  </si>
  <si>
    <t>kg (2 m de altura)</t>
  </si>
  <si>
    <t>2400 kg/m3??? (330 kg cone + 1700 kg fundo +310 kg por anel de 1200 e 0,5 m)</t>
  </si>
  <si>
    <t>3 m</t>
  </si>
  <si>
    <t>4 m</t>
  </si>
  <si>
    <t>Caixas de visita pré-fabricadas de betão armado</t>
  </si>
  <si>
    <t>betão armado</t>
  </si>
  <si>
    <t>altura</t>
  </si>
  <si>
    <t>depende da fração do cimento, dos agregados e do aço</t>
  </si>
  <si>
    <r>
      <t>Caixas de visita de betão armado "</t>
    </r>
    <r>
      <rPr>
        <i/>
        <sz val="10"/>
        <color theme="1"/>
        <rFont val="Gill Sans MT"/>
        <family val="2"/>
      </rPr>
      <t>in situ"</t>
    </r>
  </si>
  <si>
    <t>m3</t>
  </si>
  <si>
    <t>betão simples</t>
  </si>
  <si>
    <t>Lancil Estrada (100x20/25x15x12)</t>
  </si>
  <si>
    <t>Elementos pré-fabricados de betão - Lancil estrada</t>
  </si>
  <si>
    <t>60 - 80</t>
  </si>
  <si>
    <t>kg</t>
  </si>
  <si>
    <t>Lancil Jardim (100x20/25x8)</t>
  </si>
  <si>
    <t>Elementos pré-fabricados de betão - Lancil jardim</t>
  </si>
  <si>
    <t>36 - 45</t>
  </si>
  <si>
    <t>Manilhas reforçaçadas e Tubos reforçados</t>
  </si>
  <si>
    <t>D300/ Lutil2400</t>
  </si>
  <si>
    <t>Premafe - Produtos</t>
  </si>
  <si>
    <t>D400/ Lutil2400</t>
  </si>
  <si>
    <t>D500/ Lutil2400</t>
  </si>
  <si>
    <t>D600/Lutil2400</t>
  </si>
  <si>
    <t>Manilhas normais</t>
  </si>
  <si>
    <t>D200/L1util1000</t>
  </si>
  <si>
    <t>http://www.premafe.pt/produtos.php?c=70</t>
  </si>
  <si>
    <t>D300/ Lutil1000</t>
  </si>
  <si>
    <t>D400/Lutil1000</t>
  </si>
  <si>
    <t>D500/Lutil1000</t>
  </si>
  <si>
    <t>D600/Lutil950</t>
  </si>
  <si>
    <t>Caixa NR2 com fundo</t>
  </si>
  <si>
    <t>l950/L1400/1000 (com fundo)</t>
  </si>
  <si>
    <t xml:space="preserve">Boca de Lobo </t>
  </si>
  <si>
    <t>D300</t>
  </si>
  <si>
    <t>D400</t>
  </si>
  <si>
    <t>D500</t>
  </si>
  <si>
    <t>D600</t>
  </si>
  <si>
    <t>pavimento de encaixe</t>
  </si>
  <si>
    <t>Pedra-do-chão 22x11x8 Holanda</t>
  </si>
  <si>
    <t>kg/m2</t>
  </si>
  <si>
    <t>Coluna Cavan</t>
  </si>
  <si>
    <t>Tampas em FFd</t>
  </si>
  <si>
    <t>Depende da dimensão da tampa</t>
  </si>
  <si>
    <t>Tampas em material compósito</t>
  </si>
  <si>
    <t>classe</t>
  </si>
  <si>
    <t>dimensão</t>
  </si>
  <si>
    <t>Pavimento betuminoso</t>
  </si>
  <si>
    <t>m2</t>
  </si>
  <si>
    <t>betuminoso</t>
  </si>
  <si>
    <t>Admitir incorporação de material reciclado no betuminoso de acordo com Especificação LNEC (máximo 25%) fazer ET</t>
  </si>
  <si>
    <t>Base e Sub-base</t>
  </si>
  <si>
    <t>ET LNEC</t>
  </si>
  <si>
    <t>Betuminoso</t>
  </si>
  <si>
    <t>Camada de desgaste (MBR1)</t>
  </si>
  <si>
    <t>1600 - 2000</t>
  </si>
  <si>
    <t>Camada de regularização, de ligação e de Base (MBR1)</t>
  </si>
  <si>
    <t>Camada de regularização, de ligação e de Base (MBR2)</t>
  </si>
  <si>
    <t>Camada de regularização, de ligação e de Base (MBR3)</t>
  </si>
  <si>
    <t>Fresado / Remoção de betuminoso</t>
  </si>
  <si>
    <t>Betão Armado</t>
  </si>
  <si>
    <t>Estrutura em BA. Fundação</t>
  </si>
  <si>
    <t>2100 - 2600</t>
  </si>
  <si>
    <t>depende do traço mas também da tipologia do cimento, dos agregados e do aço</t>
  </si>
  <si>
    <t>Estrutura em BA. Laje</t>
  </si>
  <si>
    <t>Estrutura em BA. Parede</t>
  </si>
  <si>
    <t>Estrutura em BA. Vigas e Pilares</t>
  </si>
  <si>
    <t>Betão Simples</t>
  </si>
  <si>
    <t xml:space="preserve">depende do traço mas também da tipologia do cimento, dos agregados </t>
  </si>
  <si>
    <t>Estrutura em aço</t>
  </si>
  <si>
    <t>Paredes e revestimentos</t>
  </si>
  <si>
    <t>espessura</t>
  </si>
  <si>
    <t>Não é relevante a sua contabilização na presente empreitada</t>
  </si>
  <si>
    <t>Cerâmicos</t>
  </si>
  <si>
    <t>Telhas</t>
  </si>
  <si>
    <t>Tijolos</t>
  </si>
  <si>
    <t>1.100 - 1.400</t>
  </si>
  <si>
    <t>Ladrilhos</t>
  </si>
  <si>
    <t>Equipamentos (caso a caso)</t>
  </si>
  <si>
    <t>material ou materiais</t>
  </si>
  <si>
    <t>Bombas, cesto de gradados, girandola, …</t>
  </si>
  <si>
    <t>Instalações elétricas</t>
  </si>
  <si>
    <t>Pode não ser relevante a sua contabilização na presente empreitada</t>
  </si>
  <si>
    <t>Água para ensaios</t>
  </si>
  <si>
    <t>Água para reutilização em ensaios de estanquidade de órgãos de ETAR</t>
  </si>
  <si>
    <t>Entulho</t>
  </si>
  <si>
    <t>Frasado</t>
  </si>
  <si>
    <t>Solos (deende se está seco ou molhado)</t>
  </si>
  <si>
    <t>Pedra Calçada Granito (assumido 10 x10x10)</t>
  </si>
  <si>
    <t>Granito Azul | Granito Pedras Salgadas (desenvolmente.com) - 0,1 x 0,1 x 0,1</t>
  </si>
  <si>
    <t>Tout-venant</t>
  </si>
  <si>
    <t>Camada de regularização</t>
  </si>
  <si>
    <t>Tijolo Furado</t>
  </si>
  <si>
    <t>1100 - 1400</t>
  </si>
  <si>
    <t>kg/m2 parede simples</t>
  </si>
  <si>
    <t>29 x 19 x 9 - https://www.ceramicatorreense.pt/pt/sustentabilidade/</t>
  </si>
  <si>
    <t>kg/m2 parede dupla</t>
  </si>
  <si>
    <t>29 x 19 x 9</t>
  </si>
  <si>
    <t>Tijolo Forra</t>
  </si>
  <si>
    <t xml:space="preserve"> Tipologia</t>
  </si>
  <si>
    <t>Origem prevista do Material a reutilizar (da própria obra /  potencialmente fora da obra de origem (ex: - DO))</t>
  </si>
  <si>
    <t xml:space="preserve">Identificação do Resíduo (LER) </t>
  </si>
  <si>
    <t>Escavação</t>
  </si>
  <si>
    <t>S</t>
  </si>
  <si>
    <t>Própria Obra</t>
  </si>
  <si>
    <t>17 01 01 – Betão</t>
  </si>
  <si>
    <t>Matéria Prima</t>
  </si>
  <si>
    <t>N</t>
  </si>
  <si>
    <t>Outra Obra do DO</t>
  </si>
  <si>
    <t>17 01 02 – Tijolos (Alvenarias)</t>
  </si>
  <si>
    <t>Resíduo</t>
  </si>
  <si>
    <t>Alvenarias</t>
  </si>
  <si>
    <t>Outra Obra</t>
  </si>
  <si>
    <t>17 01 03 – Ladrilhos, telhas e materiais cerâmicos</t>
  </si>
  <si>
    <t>Reutilização - Outros</t>
  </si>
  <si>
    <t>Aparelhagens elétricas</t>
  </si>
  <si>
    <t>17 01 07 – Misturas de betão, tijolos, ladrilhos, telhas e materiais cerâmicos, não abrangidas em 17 01 06</t>
  </si>
  <si>
    <t>Reutilização - Solos</t>
  </si>
  <si>
    <t>17 02 01 – Madeira</t>
  </si>
  <si>
    <t>Subproduto - Outros</t>
  </si>
  <si>
    <t xml:space="preserve">Aterro (com materiais transformados) / Leito de Assentamento (LA) </t>
  </si>
  <si>
    <t>17 02 02 – Vidro</t>
  </si>
  <si>
    <t xml:space="preserve">Subproduto - Solos e Rochas </t>
  </si>
  <si>
    <t>Base (cumprimento da ET LNEC XXXX)</t>
  </si>
  <si>
    <t>17 02 03 – Plástico</t>
  </si>
  <si>
    <t>Utilização de RCD</t>
  </si>
  <si>
    <t xml:space="preserve">17 02 04* – Vidro, plástico e madeira contendo ou contaminados com substâncias perigosas. </t>
  </si>
  <si>
    <t>Não aplicável</t>
  </si>
  <si>
    <t>Betão - Elementos estruturais</t>
  </si>
  <si>
    <t>17 03 01* – Misturas betuminosas contendo alcatrão</t>
  </si>
  <si>
    <t>Não Significativo</t>
  </si>
  <si>
    <t>17 03 02 – Misturas betuminosas não abrangidas em 17 03 01</t>
  </si>
  <si>
    <r>
      <t xml:space="preserve">Betão </t>
    </r>
    <r>
      <rPr>
        <i/>
        <sz val="11"/>
        <color rgb="FF000000"/>
        <rFont val="Gill Sans MT"/>
        <family val="2"/>
      </rPr>
      <t>in-situ</t>
    </r>
  </si>
  <si>
    <t>17 04 01 – Cobre, bronze e latão</t>
  </si>
  <si>
    <t>17 04 02 – Alumínio</t>
  </si>
  <si>
    <t>Brita</t>
  </si>
  <si>
    <t>17 04 05 – Ferro e Aço</t>
  </si>
  <si>
    <t>Cabos Elétricos</t>
  </si>
  <si>
    <t>17 04 07 – Mistura de Metais</t>
  </si>
  <si>
    <t>Camada de Base</t>
  </si>
  <si>
    <t>17 04 11 – Cabos não abrangidos em 17 04 10</t>
  </si>
  <si>
    <t>Camada de Regularização</t>
  </si>
  <si>
    <r>
      <t>17 05 03* – Solos e rochas contaminados</t>
    </r>
    <r>
      <rPr>
        <sz val="9"/>
        <color theme="1"/>
        <rFont val="Gill Sans MT"/>
        <family val="2"/>
      </rPr>
      <t xml:space="preserve"> </t>
    </r>
    <r>
      <rPr>
        <sz val="9"/>
        <color rgb="FF000000"/>
        <rFont val="Gill Sans MT"/>
        <family val="2"/>
      </rPr>
      <t>classificados como resíduo perigoso*</t>
    </r>
  </si>
  <si>
    <t>17 05 04 – Solos e rochas contaminados não abrangidos em 17 05 03*</t>
  </si>
  <si>
    <t>Cantarias Calcário</t>
  </si>
  <si>
    <t>17 05 04 – Solos e rochas não contaminados não abrangidos em 17 05 03*</t>
  </si>
  <si>
    <t>Carvão ativado</t>
  </si>
  <si>
    <t>17 06 01* – Materiais de isolamento contendo amianto</t>
  </si>
  <si>
    <t xml:space="preserve">Efluentes </t>
  </si>
  <si>
    <t>17 06 04 – Materiais de isolamento não abrangidos em 17 06 01 e 17 06 03</t>
  </si>
  <si>
    <t>Elementos pré-fabricados de betão</t>
  </si>
  <si>
    <t xml:space="preserve">17 06 05* – Materiais de construção contendo amianto </t>
  </si>
  <si>
    <t>Elementos pré-fabricados de betão - Lancil</t>
  </si>
  <si>
    <t>17 08 02 – Materiais de construção à base de gesso não abrangidos em 17 08 01</t>
  </si>
  <si>
    <t>Elementos pré-fabricados de betão - pavimento encaixe</t>
  </si>
  <si>
    <t>17 09 04 – Mistura de resíduos de construção e demolição não abrangidos em 17 09 01, 17 09 02 e 17 09 03</t>
  </si>
  <si>
    <t>Equipamento (avaliado caso a caso)</t>
  </si>
  <si>
    <t xml:space="preserve">02 01 07 – Resíduos silvícolas </t>
  </si>
  <si>
    <t>Material compósito</t>
  </si>
  <si>
    <t>15 01 01 – Embalagens de Papel e Cartão</t>
  </si>
  <si>
    <t>15 01 02 – Embalagens de plástico</t>
  </si>
  <si>
    <t>15 01 03 – Embalagens de madeira</t>
  </si>
  <si>
    <t>Pedra - calçada</t>
  </si>
  <si>
    <t>15 01 04 – Embalagens de metal</t>
  </si>
  <si>
    <t>PP</t>
  </si>
  <si>
    <t>15 01 05 – Embalagens compósitas</t>
  </si>
  <si>
    <t>PPc</t>
  </si>
  <si>
    <t>15 01 06 – Mistura de embalagens</t>
  </si>
  <si>
    <t>PVC</t>
  </si>
  <si>
    <t>15 01 10* – Embalagens contendo ou contaminadas por resíduos de substâncias perigosas</t>
  </si>
  <si>
    <t>15 01 11* – Embalagens de metal, incluindo recipientes vazios sob pressão, com uma matriz porosa sólida perigosa (por exemplo, amianto)</t>
  </si>
  <si>
    <t>Resíduos Sivicultura</t>
  </si>
  <si>
    <t>Revistimentos</t>
  </si>
  <si>
    <t>15 02 02* – Absorventes, materiais filtrantes (incluindo filtros de óleo não anteriormente especificados), panos de limpeza e vestuário de proteção, contaminados por substâncias perigosas</t>
  </si>
  <si>
    <t>Solo Cimento</t>
  </si>
  <si>
    <t>15 02 03 – Absorventes, materiais filtrantes, panos de limpeza e vestuário de proteção não abrangidos em 15 02 02</t>
  </si>
  <si>
    <t>Sub-base</t>
  </si>
  <si>
    <t>16 01 03 – Pneus usados</t>
  </si>
  <si>
    <t>Terra - escavada</t>
  </si>
  <si>
    <t>16 01 07* – Filtros de óleo</t>
  </si>
  <si>
    <t>Terra - não utilizada</t>
  </si>
  <si>
    <t>16 02 14 – Equipamento fora de uso não abrangido em 16 02 09 a 16 02 13</t>
  </si>
  <si>
    <t>Terra - reutilizada</t>
  </si>
  <si>
    <t>16 06 01* – Acumuladores de chumbo</t>
  </si>
  <si>
    <t>Terra vegetal</t>
  </si>
  <si>
    <t>16 06 02* – Acumuladores de níquel-cádmio</t>
  </si>
  <si>
    <t>Terras</t>
  </si>
  <si>
    <t>"Não Resíduos" - Efluentes/Lamas de limpeza de Fossas Seticas (ou outros orgãos de tratamento)</t>
  </si>
  <si>
    <t>Tintas</t>
  </si>
  <si>
    <t>CUSTO TOTAL</t>
  </si>
  <si>
    <t>A</t>
  </si>
  <si>
    <t>PARTE A - CONSTRUÇÃO CIVIL</t>
  </si>
  <si>
    <t xml:space="preserve">ESTALEIRO E OUTROS TRABALHOS </t>
  </si>
  <si>
    <t>TRABALHOS PREPARATÓRIOS</t>
  </si>
  <si>
    <t>Execução de levantamento topográfico, cadastro de infraestruturas enterradas existentes, georadar (obrigatório nas perfurações), sondagens (conforme necessário), para apoio à execução da obra, incluindo piquetagem do traçado da conduta e órgãos de manobra e segurança.</t>
  </si>
  <si>
    <t>vg</t>
  </si>
  <si>
    <t>ESTALEIRO</t>
  </si>
  <si>
    <t>Montagem e manutenção do Estaleiro da Obra e das Instalações da Fiscalização e Dono de obra, incluindo a criação de acessos para a frente de obra, as ligações aos concessionários (águas de abastecimento, drenagem doméstica e pluvial, electricidade e comunicações), pagamento aos concessionários e todos os trabalhos inerentes.</t>
  </si>
  <si>
    <t>Desmontagem de Estaleiro da Obra e das Instalações da Fiscalização e Dono de Obra, incluindo todos os trabalhos necessários, de acordo com o especificado no Caderno de Encargos.</t>
  </si>
  <si>
    <t>OUTROS TRABALHOS</t>
  </si>
  <si>
    <t>Elaboração do Plano de Segurança e Saúde, de acordo com o equipamento e métodos construtivos a utilizar na Obra, a fim de permitir ao Dono da Obra, nos termos do art.º 13 do decreto-lei n.º 273/2003 de 29 de Outubro, autorizar a abertura de Estaleiro.</t>
  </si>
  <si>
    <t>un</t>
  </si>
  <si>
    <t>Elaboração da Compilação Técnica de acordo com os termos do Decreto-Lei 273/2003, de 29 de Outubro.</t>
  </si>
  <si>
    <t>Fornecimento e instalação de placa de obra, em alumínio extrudido, com características a especificar pelo dono da obra, fixa por vigas metálicas com maciço no chão, bem como os restantes trabalhos necessários, de acordo com o especificado no Caderno de Encargos</t>
  </si>
  <si>
    <t>Elaboração do Plano de Gestão Ambiental e respectiva implementação.</t>
  </si>
  <si>
    <t>Implementação do Plano de Prevenção e Gestão de Resíduos, quando não incluída noutros itens de medição.</t>
  </si>
  <si>
    <t>Elaboração e fornecimento das telas finais, em papel e suporte informático, e Manual de Instruções de Funcionamento e de Manutenção, de acordo com o especificado no Caderno de Encargos.</t>
  </si>
  <si>
    <t>Execução e implementação do Plano de Desvios de Trânsito e de Desvios Pedonais, de acordo com o especificado no Caderno de Encargos.</t>
  </si>
  <si>
    <t>A.II</t>
  </si>
  <si>
    <t>CONDUTA ADUTORA CÂMARA DA PENINA - ETA DAS FONTAINHAS</t>
  </si>
  <si>
    <t>TRABALHOS GERAIS</t>
  </si>
  <si>
    <t>Remoção e encaminhamento de condutas de fibrocimento de DN500  para destino final adequado,
devidamente licenciado e autorizado para receber este tipo de resíduos, nos termos da legislação aplicável.</t>
  </si>
  <si>
    <t>Tamponamento dos troços de tubagem existente em FFD DN500 que serão mantidos após a remoção da tubagem em fibrocimento DN500, utilizando material plástico ou betão.</t>
  </si>
  <si>
    <t>Remoção de ventosas e descargas de fundo associadas à conduta existente em FB DN500.</t>
  </si>
  <si>
    <t xml:space="preserve">PAVIMENTOS E PROTEÇÕES </t>
  </si>
  <si>
    <t xml:space="preserve">Levantamento de camada de terra vegetal em terrenos agrícolas incluindo reposição nas condições de enchimento e de compactação do pavimento pré-existente.  </t>
  </si>
  <si>
    <t>m²</t>
  </si>
  <si>
    <t>Levantamento de pavimentados em Tout-venant e reposição do mesmo nas condições de enchimento e de compactação do pavimento pré-existente em toda a extensão da faixa de rodagem.</t>
  </si>
  <si>
    <t>Levantamento de pavimentados em betuminoso e reposição do mesmo nas condições de enchimento e de compactação do pavimento pré-existente em toda a extensão da faixa de rodagem.</t>
  </si>
  <si>
    <t xml:space="preserve">Levantamento de terrenos pavimentados em Estradas Nacionais e reposição do mesmo de acordo com o Caderno de Encargos do E.P.  toda a extensão da faixa de rodagem e o berma. </t>
  </si>
  <si>
    <t>Fresagem do pavimento existente e transporte de produtos sobrantes a vazadouro licenciado, incluindo todos os trabalhos necessários e complementares.</t>
  </si>
  <si>
    <t>Fornecimento e colocação de betão de regularização (C12/15) com 0,05 m de espessura, incluindo espalhamento e todos os trabalhos e materiais necessários.</t>
  </si>
  <si>
    <t>Fornecimento e colocação de  betão  da classe C25/30, incluindo cofragens (simples ou para betão à vista), armaduras A400, adjuvante hidrófugo (quando preconizado), carga, transporte, descarga, vibração, compactação, cura e todos os  trabalhos necessários  à  sua  boa  execução de acordo com os pormenores de projeto e Especificações Técnicas.</t>
  </si>
  <si>
    <t>m³</t>
  </si>
  <si>
    <t>MOVIMENTOS DE TERRAS</t>
  </si>
  <si>
    <t>Execução de escavação em abertura de vala para assentamento da tubagem e acessórios, por quaisquer meios e a qualquer profundidade, incluindo: baldeações, remoção dos produtos escavados e seu transporte a depósito provisório; rebaixamento do nível freático por método adequado às condições locais, incluindo mobilização e colocação de gerador, bombas, tubagens e acessórios; entivação das paredes das valas por método adequado às condições locais, incluindo mobilização, colocação e remoção de pranchas e prumos de suporte; a criação de acessos às frentes de obra; a remoção e transporte de produtos sobrantes de tubagem e câmaras de visita existentes no alinhamento da vala, por operador licenciado, a vazadouro / destino final apropriado, de acordo com o PPGRCD e todos os trabalhos necessários.</t>
  </si>
  <si>
    <t>30% em rocha dura</t>
  </si>
  <si>
    <t>30% em rocha branda</t>
  </si>
  <si>
    <t>40% em terra compacta</t>
  </si>
  <si>
    <t>Fornecimento e aplicação de areia ou gravilha (Ø=0/5 mm), para formação da almofada de assentamento, incluindo rega e compactação a 95% do ensaio Proctor Pesado e todos os trabalhos e materiais necessários e complementares.</t>
  </si>
  <si>
    <t>Aterro final da vala, com terras provenientes da escavação e/ou empréstimo (em camadas de 0.20m), devidamente cirandadas e isentas de torrões, pedras e raízes, incluindo baldeação, transporte e compactação por processos manuais ou mecânicos com peso de pilão não superior a 15 kgf de modo a atingir uma compactação de 95% do Ensaio Proctor Pesado.</t>
  </si>
  <si>
    <t>Remoção e transporte por operador licenciado dos produtos sobrantes a vazadouro / destino final apropriado, de acordo com o PPGRCD, incluindo cargas, descargas e espalhamento, e encargos com o operador licenciado. Não se considera qualquer coeficiente de empolamento.</t>
  </si>
  <si>
    <t>Fornecimento das terras de empréstimo necessárias para completar o preenchimento da vala, incluindo cargas, descargas, transporte e todos os trabalhos e materiais necessários e complementares.</t>
  </si>
  <si>
    <t>TUBAGEM E ACESSÓRIOS</t>
  </si>
  <si>
    <t>Os pontos seguintes incluem a elaboração de Dossier Técnico justificativo do aço adequado às condições hidráuilcas, fornecimento, transporte, montagem, estudo e execução da proteção catódica, ensaio, lavagem e desinfecção das condutas.</t>
  </si>
  <si>
    <t>Tubos em betão armado com alma de aço assentes com juntas elásticas, para instalação em vala.</t>
  </si>
  <si>
    <t>DN1000 mm, para Ht de recobrimento entre 2,5 m  e 5,00 m, PN10</t>
  </si>
  <si>
    <t>Tubos em PEAD</t>
  </si>
  <si>
    <t>Tritubo em PEAD DN40 para enfiamento do cabo de sinais e banda de sinalização das tubagens em PVC.</t>
  </si>
  <si>
    <t>Peças em Aço</t>
  </si>
  <si>
    <t>Curvas em planta</t>
  </si>
  <si>
    <t>Curva em aço com ponta lisa / boca  DN1000 a 11.25º</t>
  </si>
  <si>
    <t>Curva em aço com ponta lisa / boca  DN1000 a 22.5º</t>
  </si>
  <si>
    <t>Curva em aço com ponta lisa / boca  DN1000 a 45º</t>
  </si>
  <si>
    <t>Curva em aço com ponta lisa / boca  DN1000 a 90º</t>
  </si>
  <si>
    <t>MACIÇOS DE AMARRAÇÃO</t>
  </si>
  <si>
    <t>Betão da classe de resistência C25/30 e classe de exposição ambiental XC2, aplicado em maciços de amarração graviticos incluindo sobre-escavação, aterro, cofragens, descofragens, escoramentos e armaduras em varões de aço da classe A500 e juntas de betonagem sempre que necessárias, de acordo com os desenhos de pormenor.</t>
  </si>
  <si>
    <t>11'25º</t>
  </si>
  <si>
    <t>22'50º</t>
  </si>
  <si>
    <t>45º</t>
  </si>
  <si>
    <t>22.5+11.25º</t>
  </si>
  <si>
    <t>45+11.25º</t>
  </si>
  <si>
    <t>45+22.5º</t>
  </si>
  <si>
    <t>45+22.5+11.25</t>
  </si>
  <si>
    <t>ÓRGÃOS DE COMANDO E MANOBRA</t>
  </si>
  <si>
    <t>Marcos de Ventosa</t>
  </si>
  <si>
    <t>MOVIMENTO DE TERRAS</t>
  </si>
  <si>
    <t>Execução de escavação em abertura de caixa, por quaisquer meios e a qualquer profundidade, incluindo: baldeações, remoção dos produtos escavados e seu transporte a depósito provisório; rebaixamento do nível freático por método adequado às condições locais, incluindo mobilização e colocação de gerador, bombas, tubagens e acessórios; entivação das paredes das valas por método adequado às condições locais, incluindo mobilização, colocação e remoção de pranchas e prumos de suporte; a criação de acessos às frentes de obra; a remoção e transporte de produtos sobrantes de tubagem e câmaras de visita existentes no alinhamento da vala, por operador licenciado, a vazadouro / destino final apropriado, de acordo com o PPGRCD e todos os trabalhos necessários.</t>
  </si>
  <si>
    <t>Aterro final, com terras provenientes da escavação e/ou empréstimo (em camadas de 0.20m), devidamente cirandadas e isentas de torrões, pedras e raízes, incluindo baldeação, transporte e compactação por processos manuais ou mecânicos com peso de pilão não superior a 15 kgf de modo a atingir uma compactação de 95% do Ensaio Proctor Pesado.</t>
  </si>
  <si>
    <t>ESTRUTURAS DE BETÃO</t>
  </si>
  <si>
    <t>Fornecimento e aplicação de betão armado (C30/37-XC4 - A400NR), incluindo cofragens (cuidadas em todas as faces à vista, com acabamento para betão aparente), escoramentos, descofragens, armaduras, bombagem, vibração mecânica, juntas de trabalho e todos os trabalhos necessários e complementares para laje de cobertura pré-fabricada, impermeabilizada com uma membrana de betume polímero, auto-protegida com grãos minerais e rematada com perfil em PVC e com pingadeira.</t>
  </si>
  <si>
    <t>Fornecimento e aplicação de betão armado (C30/37-XC4 - A400NR), incluindo cofragens (cuidadas em todas as faces à vista, com acabamento para betão aparente), escoramentos, descofragens, armaduras, bombagem, vibração mecânica, juntas de trabalho e todos os trabalhos necessários e complementares:</t>
  </si>
  <si>
    <t>REVESTIMENTOS</t>
  </si>
  <si>
    <t>Execução de pintura das superfícies exteriores e interiores dos marcos para ventosa, com tinta com base em resinas acrilicas (três demãos cruzadas por camada seca) com tinta plástica na cor branca sobre o betão, incluindo todos os trabalhos, materiais e meios necessários.</t>
  </si>
  <si>
    <t>Impermeabilização exterior das paredes enterradas, com emulsão betuminosa, aplicada em três demãos cruzadas por camada seca.</t>
  </si>
  <si>
    <t>SERRALHARIAS</t>
  </si>
  <si>
    <t>Aro e porta em aluminio termolacado (0.9 x 1.5 m), grelha de ventilação, rede mosquiteira e fechadura.</t>
  </si>
  <si>
    <t>EQUIPAMENTO ELECTROMECÂNICO (PN10)</t>
  </si>
  <si>
    <t>PEÇAS EM AÇO</t>
  </si>
  <si>
    <t>Tês</t>
  </si>
  <si>
    <t>Tê em aço DN1000xDN200 com derivação flangeada, incluindo fita de proteção mecânica e química em polietileno revestida a borracha aplicada em flanges enterradas com 30% de sobreposição.</t>
  </si>
  <si>
    <t>PEÇAS EM FFD</t>
  </si>
  <si>
    <t>Ligador</t>
  </si>
  <si>
    <t>Ligador boca-flange, travado, DN200, incluindo fita de proteção mecânica e química em polietileno revestida a borracha aplicada em flanges enterradas com 30% de sobreposição.</t>
  </si>
  <si>
    <t>Curvas</t>
  </si>
  <si>
    <t>Curva flangeada, DN200 a 90º, incluindo fita de proteção mecânica e química em polietileno revestida a borracha aplicada em flanges enterradas com 30% de sobreposição.</t>
  </si>
  <si>
    <t>Curva de duas bocas, travada, DN200 a 90º</t>
  </si>
  <si>
    <t>Troços retos</t>
  </si>
  <si>
    <t>Troço reto de flange-ponta lisas, DN200, de comprimento variável.</t>
  </si>
  <si>
    <t>Troço reto de pontas lisas, DN200, de comprimento variável.</t>
  </si>
  <si>
    <t>DIVERSOS</t>
  </si>
  <si>
    <t>Fornecimento e execução de camada, em agregado britado de granulometria (3/5) e todos os trabalhos necessários, protegido com geotêxtil não tecido agulhado de gramagem 190 gr/m², incluindo tubo de drenagem PVC DN90 e todos os demais trabalhos acessórios e complementares necessários.</t>
  </si>
  <si>
    <t>VENTOSAS</t>
  </si>
  <si>
    <t>Fornecimento e montagem de ventosas automáticas de três funções de baixa pressão, para funcionamento com uma pressão mínima de 0.05bar, incluindo válvula de seccionamento tipo cunha, DN200.</t>
  </si>
  <si>
    <t>Câmaras de ventosa</t>
  </si>
  <si>
    <t>Fornecimento e colocação em obra de betão de limpeza C15/20 com 0,10m de espessura sob leito de fundação.</t>
  </si>
  <si>
    <t>Betão da classe de resistência C25/30 e classe de exposição ambiental XC2, aplicado em maciços de amarração graviticos incluindo cofragens, descofragens, escoramentos e armaduras em varões de aço da classe A500 e juntas de betonagem sempre que necessárias</t>
  </si>
  <si>
    <t>Enchimento em betão simples para criação de pedente, incluindo todos os materiais e trabalhos necessários.</t>
  </si>
  <si>
    <t>Pintura com duas demãos cruzadas com emulsão betuminosa, tipo Inertol F, da Sika, ou equivalente, em elementos enterrados incluindo todos os materiais e trabalhos necessários.</t>
  </si>
  <si>
    <t>Fornecimento e colocação de tampa metálica 1500 x 1250.</t>
  </si>
  <si>
    <t>Fornecimento e montagem de ventiladores (tipo 1) completos em aço galvanizado DN 200, incluindo maciço de fixação, tubagem, curvas a 90°, rede mosquiteira, selagem com perfil hidroexpansivo extrudido, do tipo "SIKASWELL P" da SIKA, ou equivalente, e todos os trabalhos e materiais inerentes, conforme peças desenhadas.</t>
  </si>
  <si>
    <t>Fornecimento e montagem de escadas executadas em material plástico, com fixação à parede da câmara.</t>
  </si>
  <si>
    <t>Passa-muros</t>
  </si>
  <si>
    <t>Passa-muros com flange-ponta lisa, DN1000, com dois anéis de ancoragem, incluindo soldadura à conduta em betão, bem como entrada de homem DN600 com derivação flangeada DN200</t>
  </si>
  <si>
    <t>VENTOSAS E BOMBA</t>
  </si>
  <si>
    <t>Grupo electrobomba, composto por bomba submersivel para drenagem da câmara de válvulas, incluindo todos os trabalhos e acessórios necessários.</t>
  </si>
  <si>
    <t>Câmaras de válvula de descarga de fundo fora do eixo da conduta</t>
  </si>
  <si>
    <t>Fornecimento e colocação de betão de regularização (C12/15) com 0,10 m de espessura, incluindo espalhamento, todos os trabalhos e materiais necessários.</t>
  </si>
  <si>
    <t>Fornecimento e aplicação de betão armado (C25/30-XC2 - A500NR), incluindo cofragens (cuidadas em todas as faces à vista, com acabamento para betão aparente), escoramentos, descofragens, armaduras, bombagem, vibração mecânica, juntas de trabalho e todos os trabalhos necessários e complementares.</t>
  </si>
  <si>
    <t>Enchimento em betão simples para criação de pendente, incluindo todos os materiais e trabalhos necessários, para todas as descargas de fundo.</t>
  </si>
  <si>
    <t>Impermeabilização exterior das paredes enterradas, com emulsão betuminosa tipo "INERTOL F" da SIKA, ou equivalente, aplicada em duas demãos cruzadas por camada seca, de acordo com o definido no Caderno de Encargos.</t>
  </si>
  <si>
    <t>Fornecimento e colocação de tampa e aro em ferro fundido dúctil, com fixadores, Φ 800 mm, da classe D400, de acordo com a NP EN124, incluindo dispositivo de fecho anti-roubo.</t>
  </si>
  <si>
    <t>Fornecimento e montagem de ventiladores (tipo 1) completos em aço galvanizado DN 150, incluindo maciço de fixação, tubagem, curvas a 90°, rede mosquiteira, selagem com perfil hidroexpansivo extrudido, do tipo "SIKASWELL P" da SIKA, ou equivalente, e todos os trabalhos e materiais inerentes, conforme peças desenhadas.</t>
  </si>
  <si>
    <t>Olhal de suspensão.</t>
  </si>
  <si>
    <t>Tê com derivação flangeada, DN1000xDN200, incluindo fita de proteção mecânica e química em polietileno revestida a borracha aplicada em flanges enterradas com 30% de sobreposição.</t>
  </si>
  <si>
    <t>Junta de desmontagem</t>
  </si>
  <si>
    <t>Junta de desmontagem auto-travada flangeada, DN200</t>
  </si>
  <si>
    <t>Curva flangeada, DN200 a 45º, incluindo fita de proteção mecânica e química em polietileno revestida a borracha aplicada em flanges enterradas com 30% de sobreposição.</t>
  </si>
  <si>
    <t>Troço reto de pontas lisas, DN200 (comprimento variável)</t>
  </si>
  <si>
    <t>Passa-muros flangeado, com anel de ancoragem, DN200, L=1m, incluindo fita de proteção mecânica e química em polietileno revestida a borracha aplicada em flanges enterradas com 30% de sobreposição.</t>
  </si>
  <si>
    <t>Passa-muros flange-ponta lisa, com anel de ancoragem, DN200, L=1m</t>
  </si>
  <si>
    <t>PEÇAS EM PVC</t>
  </si>
  <si>
    <t>Troço de tubagem DN315, a ligar à linha de água mais próxima</t>
  </si>
  <si>
    <t>DESCARGAS DE FUNDO E BOMBA</t>
  </si>
  <si>
    <t>Fornecimento e montagem de descargas de fundo DN200, constituídas por válvula de cunha flangeada de comando manual.</t>
  </si>
  <si>
    <t>Câmaras de válvula de descarga de fundo no eixo da conduta</t>
  </si>
  <si>
    <t>Fornecimento e colocação em obra de betão de limpeza C15/20 com 0,10m de espessura sob leito de fundação</t>
  </si>
  <si>
    <t>Pintura com duas demãos cruzadas com emulsão betuminosa, tipo Inertol F, da Sika, ou equivalente, em elementos enterrados incluindo todos os materiais e trabalhos necessários em:</t>
  </si>
  <si>
    <t>Fornecimento e colocação de tampa metálica 1000 x 1000.</t>
  </si>
  <si>
    <t>Fornecimento e montagem de escadas executadas em material plástico, incluindo guarda-corpos, com fixação à parede da câmara.</t>
  </si>
  <si>
    <t>Fornecimento e montagem de guarda amovível.</t>
  </si>
  <si>
    <t>Passa-muros flange-ponta lisa, DN1000, incluindo entrada de homem DN600, troço de derivação DN200 com flange numa das extremidades e soldadura à conduta de betão</t>
  </si>
  <si>
    <t>Curva flangeada, DN200 a 90º</t>
  </si>
  <si>
    <t>Passa-muros flange-ponta lisa, com anel de ancoragem, DN200</t>
  </si>
  <si>
    <t>Troço de tubagem DN600, a ligar à linha de água mais próxima, incluindo execução completa de boca de lobo</t>
  </si>
  <si>
    <t>Fornecimento e montagem de descargas de fundo DN200, constituídas por válvula de cunha flangeada.</t>
  </si>
  <si>
    <t>Câmara de ligação a montante da Penina VSD1 + VT0</t>
  </si>
  <si>
    <t>Fornecimento de tampas em betão pré-fabricado com dimensões 1.62m x 0.40m com pegas em elementos metálicos e cantoneiras metálicas de bordo.</t>
  </si>
  <si>
    <t>Fornecimento e colocação de tampa e aro em ferro fundido dúctil, com fixadores, Φ600 mm, da classe B125, de acordo com a NP EN124, incluindo dispositivo de fecho anti-roubo.</t>
  </si>
  <si>
    <t>Fornecimento e montagem de ventiladores (tipo 1) completos em aço galvanizado DN 150, incluindo maciço de fixação, tubagem, curvas a 90°, rede mosquiteira, selagem com perfil hidroexpansivo extrudido, do tipo "SIKASWELL P" da SIKA, ou equivalente, e todos os trabalhos e materiais inerentes, conforme peças desenhadas</t>
  </si>
  <si>
    <t>Fornecimento e instalação de perfis em aço S275JR, incluindo parafusos, soldaduras, pintura, galvanização e todos os materiais e trabalhos necessários.</t>
  </si>
  <si>
    <t>L120x80x10</t>
  </si>
  <si>
    <t>Plataforma de trabalho em PRFV, (38x38x30), incluindo varandim, rodapé e todos os trabalhos necessários à sua instalação.</t>
  </si>
  <si>
    <t>Corte da tubagem existente em FFD DN800 para posterior montagem dos acessórios e ligação da nova conduta.</t>
  </si>
  <si>
    <t>Passa-muros flange-ponta lisa, com anel de ancoragem, DN1000, incluindo entrada de homem, L=2.84m</t>
  </si>
  <si>
    <t>Passa-muros flange-ponta lisa com anel de ancoragem, DN200, L=1.0m</t>
  </si>
  <si>
    <t>Passa-muros flange-ponta lisa, com anel de ancoragem, DN1000, L=1.94m</t>
  </si>
  <si>
    <t>Curva de gomos, DN1000 45º</t>
  </si>
  <si>
    <t>Troço reto de pontas lisas, DN1000, L=3.0m</t>
  </si>
  <si>
    <t>Cone</t>
  </si>
  <si>
    <t>Cone de ampliação em aço, com flange ponta, DN800 x DN1000</t>
  </si>
  <si>
    <t>Tê flangeado, DN1000xDN200</t>
  </si>
  <si>
    <t>Tê de bocas com derivação flangeada, DN800xDN800, PN10</t>
  </si>
  <si>
    <t>Junta de desmontagem auto-travada flangeada, DN1000</t>
  </si>
  <si>
    <t>Curvas em perfil</t>
  </si>
  <si>
    <t>Curva flangeada, DN200 90º</t>
  </si>
  <si>
    <t>Troço reto flangeado, DN200, L=1.90m</t>
  </si>
  <si>
    <t>Troço reto flangeado, DN200, L=3.11m</t>
  </si>
  <si>
    <t>Troço reto de pontas lisas, DN800, L=0.88m</t>
  </si>
  <si>
    <t>Troço reto de flange pontas lisa, DN800, L=1.44m</t>
  </si>
  <si>
    <t>Manga express em FFD DN800, PN10</t>
  </si>
  <si>
    <t>DRENAGEM</t>
  </si>
  <si>
    <t>Troço de tubagem DN315, a ligar à linha de água mais próxima, incluindo execução completa de caixa de visita circular em anéis pré-fabricados</t>
  </si>
  <si>
    <t>VÁLVULAS DE SECCIONAMENTO, VENTOSA E BOMBA</t>
  </si>
  <si>
    <t>Fornecimento e montagem de válvula de seccionamento do tipo borboleta motorizada, DN1000, PN10.</t>
  </si>
  <si>
    <t>Fornecimento e montagem de válvula de seccionamento tipo cunha, DN200.</t>
  </si>
  <si>
    <t>Fornecimento e montagem de válvula de seccionamento manual flangeada DN200.</t>
  </si>
  <si>
    <t>Fornecimento e montagem de ventosa automática de três funções de baixa pressão, para funcionamento com uma pressão mínima de 0.05bar, DN200.</t>
  </si>
  <si>
    <t>Picagem roscada de 1/2'' para instalação de manómetro, para medição de pressão.</t>
  </si>
  <si>
    <t>INSTALAÇÕES ELÉTRICAS</t>
  </si>
  <si>
    <t>Rede de tubagens</t>
  </si>
  <si>
    <t xml:space="preserve">Fornecimento e instalação em vala, de tubo de polietileno corrugado de dupla parede, com parede interior lisa, DIN J6 (6 kgf/m2), de 90 mm de diâmetro, para posterior enfiamento dos cabo de potência e comando da Caseta da CV Penina (existente) para a nova câmara de ligação a montante da Penina (VSD1+VT0) </t>
  </si>
  <si>
    <t>Iluminação interior</t>
  </si>
  <si>
    <t>Luminárias e Aparelhagem</t>
  </si>
  <si>
    <t>Fornecimento e instalação de Bloco autónomo Led, não mantido/mantido,  com pictograma de saída (Tipo F1)</t>
  </si>
  <si>
    <t>Fornecimento e montagem de Armadura Led 39W,  IP65 para instalação saliente (Tipo F2)</t>
  </si>
  <si>
    <t>Fornecimento e montagem de interruptor unipolar simples</t>
  </si>
  <si>
    <t>Fornecimento e montagem de caixas de derivação estanques, necessárias para o estabelecimento destas instalações.</t>
  </si>
  <si>
    <t>Fornecimento e instalação em tubo e abraçadeiras de conjuntos de cabos do tipo XV com as seguintes secções mínimas:</t>
  </si>
  <si>
    <t>Cabo XV 3G1,5; 0,6/1kV</t>
  </si>
  <si>
    <t>Fornecimento e instalação de tubos de PVC para enfiamento e protecção
dos cabos, incluíndo todos os acessórios e elementos necessários à sua
suspensão</t>
  </si>
  <si>
    <t>Tubo VD 25</t>
  </si>
  <si>
    <t>Tomadas interiores</t>
  </si>
  <si>
    <t xml:space="preserve">Fornecimento e montagem de tomadas monofásicas estanques, tipo Schuko 2P+T, 16A, com tampa, adequadas para montagem saliente. </t>
  </si>
  <si>
    <t>Cabo XV 3G2,5; 0,6/1kV</t>
  </si>
  <si>
    <t>Tubo VD 32</t>
  </si>
  <si>
    <t>Caminho de cabos</t>
  </si>
  <si>
    <t>Fornecimento e instalação de caminho de cabos isolantes, em PVC, com tampa em PVC-M1 RoHS, base perfurada, incluíndo todos os acessórios e elementos necessários à sua suspensão.</t>
  </si>
  <si>
    <t>com dimensões de 100 mm x 60 mm</t>
  </si>
  <si>
    <t>Cabos elétricos</t>
  </si>
  <si>
    <t>Fornecimento e montagem de cabos eléctricos de potência, de acordo com as características indicadas no Caderno de Encargos</t>
  </si>
  <si>
    <t>Cabo XV4G2,5; 0,6/1kV</t>
  </si>
  <si>
    <t>Cabo XV3G2,5; 0,6/1kV</t>
  </si>
  <si>
    <t>Fornecimento e montagem de cabos eléctricos de comando e instrumentação, de acordo com as características indicadas no Caderno de Encargos</t>
  </si>
  <si>
    <t>Cabo VHV12G1; 0,3/0,5kV</t>
  </si>
  <si>
    <t>Cabo VHV3G1; 0,3/0,5kV</t>
  </si>
  <si>
    <t>Cabo LiYCY 2x1; 0,3/0,5kV</t>
  </si>
  <si>
    <t>Alteração quadro elétrico CV Penina (existente)</t>
  </si>
  <si>
    <t>Alteração / ampliação do QE existente na Caseta da CV da Penina por forma a incorporar, cf. Memória Descritiva e desenhos, as seguintes saídas de
Circuitos Potência 400/230VAc:
- Válvula motorizada: Conjunto Interruptor diferencial + disjuntor motor + contactos auxiliares;
- Bomba Submersivel: Conjunto Interruptor diferencial + disjuntor motor + contactos auxiliares;
- Iluminação e Tomadas: Conjunto Interruptor diferencial + disjuntores;
Circuitos Instrumentação 24Vcc:
- Transmissor de Pressão 1: Conjunto Seccionador Fusivel + Fusivel;
- Transmissor de Pressão 2: Conjunto Seccionador Fusivel + Fusivel;
- Ciircuito de Comando: Conjunto Seccionador Fusivel + Fusivel;
Circuitos Autómato 24Vcc:
- Eletrificação de todos os sinais digitais e analógicos ao autómato;</t>
  </si>
  <si>
    <t>cj</t>
  </si>
  <si>
    <t>Automação e comunicações</t>
  </si>
  <si>
    <t>Ampliação do autómato Siemens S7-300 existente incluindo fornecimento, montagem e electrificação, carta de com 32 entradas digitais, 16 saídas digitais, 4 entradas analógicas, carta de comunicações PROFINET do tipo CP343-1</t>
  </si>
  <si>
    <t>Ampliação / alteração de software local do PLC para inclusão dos novos orgãos e preparação de base de dados para integração no Sistema SCADA existente</t>
  </si>
  <si>
    <t>Programação de software local do PLC para permitir a comunicação com o SCADA com protocolo PROFINET e preparação de base de dados para integração no Sistema SCADA existente</t>
  </si>
  <si>
    <t>Bastidor de comunicações</t>
  </si>
  <si>
    <t>Fornecimento e instalação de Bastidor de comunicações 19" com 12U', completo, com régua de tomadas, gaveta de 24 fibras, prateleira de arrumação da fibra, régua de tomadas, patch panel Rj45, cf. Memória Descritiva e desenhos, incluindo todo o equipamento de corte e proteção de 230 Vac e 24 Vcc</t>
  </si>
  <si>
    <t>Conversor electro-óptico do tipo monomodo com duas portas em fibra e cinco portas 10BaseT, caixa terminadora de fibra, patchcords e respectivas ligações necessárias ao correcto funcionamento do sistema.</t>
  </si>
  <si>
    <t>Detecção de intrusão</t>
  </si>
  <si>
    <t xml:space="preserve">Fornecimento, montagem e colocação em serviço de detetor de intrusão de acordo com as características indicadas no Caderno de Encargos. </t>
  </si>
  <si>
    <t>Instrumentação</t>
  </si>
  <si>
    <t>Fornecimento e montagem de Transmissor de pressão (em picagem) em aço inox,  na gama de medida 0-25 bar, com alimentação 24 Vdc e saída de 4-20mA. Indicador digital local.</t>
  </si>
  <si>
    <t>Fornecimento e montagem de Válvula de seccionamento para transmissor de pressão em aço inox, do tipo válvula a \"pointeau\", munida de purga, a instalar a montante do detector e transmissor de pressão (em picagem).</t>
  </si>
  <si>
    <t>Câmara de válvula de seccionamento e descarga de fundo VSD2</t>
  </si>
  <si>
    <t>Pintura com duas demãos cruzadas com emulsão betuminosa, tipo Inertol F, da Sika, ou equivalente, em elementos enterrados incluindo todos os materiais e trabalhos necessários</t>
  </si>
  <si>
    <t>Fornecimento e instalação de porta, 1.0m de largura por 2.0m de altura, incluindo grelha de ventilação com 0,1m2</t>
  </si>
  <si>
    <t>Fornecimento e instalação de grelha de ventilação, com área de 0.17 m2</t>
  </si>
  <si>
    <t>Passa-muros flange-ponta lisa, com anel de ancoragem, DN1000, L=3.24m, incluindo entrada de homem DN600 e soldadura à conduta de betão</t>
  </si>
  <si>
    <t>Passa-muros flange-ponta lisa, com anel de ancoragem, DN1000, L=2.44m, incluindo soldadura à conduta de betão</t>
  </si>
  <si>
    <t>Passa-muros flange-ponta lisa com anel de ancoragem, DN200, L=1.5m</t>
  </si>
  <si>
    <t>Tê flangeado, DN200xDN200</t>
  </si>
  <si>
    <t>Troço reto flangeado, DN200, L=0.97m</t>
  </si>
  <si>
    <t>Troço reto flangeado, DN200, L=0.29m</t>
  </si>
  <si>
    <t>Troço reto flangeado, DN200, L=2.20m</t>
  </si>
  <si>
    <t>Troço de tubagem DN200, a ligar à linha de água mais próxima, incluindo execução completa de caixa de visita circular em anéis pré-fabricados</t>
  </si>
  <si>
    <t>VÁLVULAS DE SECCIONAMENTO E BOMBA</t>
  </si>
  <si>
    <t>Alimentação elétrica</t>
  </si>
  <si>
    <t>Execução de ramal de BT aéreo com ligação subterrânea á caseta da Câmara de Válvulas (Portinhola), a partir  da rede do distribuidor de energia existente na proximidade, incluindo projeto, licenciamento, vistoria e todos os trabalhos e acessorios necessários de acordo com as especificações tecnicas do distribuidor.</t>
  </si>
  <si>
    <t>Fornecimento e instalação em vala, de tubo de polietileno corrugado de dupla parede, com parede interior lisa, DIN J6 (6 kgf/m2), de 90 mm de diâmetro, para posterior enfiamento do ramal de alimentação de energia</t>
  </si>
  <si>
    <t>Fornecimento e instalação de caixa adequada à instalação da portinhola do distribuidor de energia, em poliester reforçado a fibra de vidro, com tampa amovível, índices de protecção IP45/IK10, provida de base fusível tripolar 22x58 + Base de Neutro (tipo P100/EDP), equipada com três fusíveis gG 22x58 de 40A</t>
  </si>
  <si>
    <t>Fornecimento e instalação embebido, de tubo de polietileno corrugado de dupla parede, com parede interior lisa, DIN J6 (6 kgf/m2), de 63 mm de diâmetro, para interligação entre a portinhola e a caixa de contador</t>
  </si>
  <si>
    <t>Fornecimento e instalação de caixa adequada para instalação do contador de energia trifásico, em poliester reforçado a fibra de vidro, índices de protecção IP65/IK08, de modelo regulamentar aprovado pela EDP</t>
  </si>
  <si>
    <t>Luminárias e aparelhagem</t>
  </si>
  <si>
    <t>Fornecimento e montagem de olho de boi com lampada Led 8W,  estanques para instalação saliente (Tipo F3)</t>
  </si>
  <si>
    <t>Fornecimento e montagem de Comutador de lustre 10A</t>
  </si>
  <si>
    <t xml:space="preserve">Fornecimento e montagem de tomadas trifásicas estanques, tipo CEE 3P+N+T, 16A, com tampa, adequadas para montagem saliente. </t>
  </si>
  <si>
    <t>Cabo XV 5G2,5; 0,6/1kV</t>
  </si>
  <si>
    <t>Cabo XV5G6; 0,6/1kV</t>
  </si>
  <si>
    <t>Quadro elétrico e UPS</t>
  </si>
  <si>
    <t>Fornecimento e instalação do quadro eléctrico QE completo, com barramento normal, UPS e 24Vcc, cf. Memória Descritiva e desenhos, incluindo todo o material de corte, comando, protecção, medida e sinalização, de acordo com o indicado no respectivo esquema unifilar e um módulo  para a instalação no seu interior do autómato  e todo o sistema de comando da instalação</t>
  </si>
  <si>
    <t>Fornecimento de uma UPS de 1000 VA, on-line, de dupla conversão, incluindo baterias com autonomia para 30 min de funcionamento à plena carga da instalação, incluindo placa de sinalização de estado para informação ao autómato</t>
  </si>
  <si>
    <t>Fornecimento de uma fonte de alimentação 230Vac / 24Vdc - 10A, para alimentação dos circuitos de instrumentação e comando e sua instalação no interior do armário do quadro eléctrico QE, incluindo suporte adequado</t>
  </si>
  <si>
    <t>Fornecimento de uma fonte de alimentação 230Vac / 24Vdc - 10A / UPS 24Vcc, para alimentação dos circuitos de automação e comunicaçções no interior do armário do quadro eléctrico QE, incluindo suporte adequado</t>
  </si>
  <si>
    <t>Fornecimento, montagem e electrificação de autómato programável Siemens S7-1500, ou equivalente com caracteristivcas não inferiores, com 32 entradas digitais, 8 saídas digitais, 4 entradas analógicas, com 1 porta Ethernet (PROFINET) e 1 porta RS485 (reserva)</t>
  </si>
  <si>
    <t>Desenvolvimento de software local dp PLC e preparação de base de dados para integração no Sistema SCADA existente</t>
  </si>
  <si>
    <t>Fornecimento e montagem de transmissor de pressão (em picagem) em aço inox,  na gama de medida 0-25 bar, com alimentação 24 Vdc e saída de 4-20mA. Indicador digital local.</t>
  </si>
  <si>
    <t xml:space="preserve">Rede de Terra </t>
  </si>
  <si>
    <t>Fornecimento e instalação de Repartidor de terras, junto ao Quadro eletrico</t>
  </si>
  <si>
    <t>Fornecimento e instalação de Cabo de cobre nú de 35mm2 em caminhos de cabos/ vala/ caleira/ embebido</t>
  </si>
  <si>
    <t>Fornecimento e instalação de Electrodos aço/cobre de Ø 5/8" x 1,5 m enterradas no solo na vertical</t>
  </si>
  <si>
    <t>Fornecimento e instalação de Ligações equipotencias das estruturas metálicas e tubagens</t>
  </si>
  <si>
    <t>Fornecimento e instalação de Ligações do tipo "termoweld" às armaduras da estrutura e eletrodos</t>
  </si>
  <si>
    <t>Rede de Comunicações</t>
  </si>
  <si>
    <t>Fornecimento e montagem de cabo de fibra ótica monomodo de 6 tubos com 4 fibras cada perfazendo 24 fibras (12 pares), do tipo TON ZvE2AE L6U4ST, cf. Memória Descritiva, sendo necessário proceder ao corte da fibra ótica na caixa de visita existente (lado nascente a cerca de 50 m), recolha do cabo até à nova caixa de terminação de fibras dentro do Caseta da Câmara de Válvulas, passando pela nova caixa de visita a construir e instalação de novo cabo de fibra ótica entre a nova caixa de terminação de fibras e a caixa de visita existente onde será terminado numa caixa tipo torpedo</t>
  </si>
  <si>
    <t xml:space="preserve">Fornecimento, instalação e execução de junta de cabo de fibra ótica de 24 fibras, do tipo torpedo, IP68 incluindo todos os acessórios necessários à sua correta instalação e funcionamento, de acordo com o indicado no Projeto e Caderno de Encargos.  </t>
  </si>
  <si>
    <t>Tritubo  PEAD DN50mm instalado em vala, à profundidade de 0,80 m, incluindo abertura e tapamento da vala, fita de sinalização, e todos os trabalhos acessórios necessários.</t>
  </si>
  <si>
    <t>Fornecimento e instalação de Caixa de visita do tipo CVC, com tampa de acordo com o indicado no Projecto e Caderno de Encargos</t>
  </si>
  <si>
    <t>Fornecimento e instalação de Caixa de visita do tipo CVR1 com dimensões interiores de (0,6x0,75x1,5) CVR1, com tampa de acordo com o indicado no Projecto e Caderno de Encargos</t>
  </si>
  <si>
    <t xml:space="preserve">Ensaios e Certificação de toda a Infraestrutura Passiva de Fibra Ótica, incluindo emissão do respetivo Relatório de Ensaio, de acordo com o indicado no Projeto e Caderno de Encargos.  </t>
  </si>
  <si>
    <t>Câmaras de ligação na ETA das Fontainhas</t>
  </si>
  <si>
    <t>DEMOLIÇÃO</t>
  </si>
  <si>
    <t>Demolição parcial de câmara existente em betão armado, incluindo todos os materiais e trabalhos necessários, de acordo com as peças desenhadas e especificações técnicas.</t>
  </si>
  <si>
    <t>Escarificação e picagem de superfície de betão existente, preparação e limpeza de toda a superfície que receberá nova betonagem. Selagem de varões em maciço existente com químico de injeção tipo Sikagrout 213, ou equivalente. Aplicação de perfil hidroexpansivo Sikaswell, ou equivalente para selagem de junta.</t>
  </si>
  <si>
    <t>Remoção e transporte por operador licenciado dos produtos demolidos / destino final apropriado, de acordo com o PPGRCDCD, incluindo cargas, descargas e espalhamento, e encargos com o operador licenciado. Não se considera qualquer coeficiente de empolamento.</t>
  </si>
  <si>
    <t>Fornecimento e aplicação de betão armado (C25/30-XC2 - A500NR), incluindo cofragens (cuidadas em todas as faces à vista, com acabamento para betão aparente), escoramentos, descofragens, armaduras, bombagem, vibração mecânica, juntas de trabalho e todos os trabalhos necessários e complementares:</t>
  </si>
  <si>
    <t>Fornecimento e aplicação de betão simples (C16/20-X0), incluindo cofragens (cuidadas em todas as faces à vista, com acabamento para betão aparente), escoramentos, descofragens, armaduras, bombagem, vibração mecânica, juntas de trabalho e todos os trabalhos necessários e complementares:</t>
  </si>
  <si>
    <t>Enchimento interno da câmara.</t>
  </si>
  <si>
    <t>Enchimento em betão simples para criação de pendente, incluindo todos os materiais e trabalhos necessários.</t>
  </si>
  <si>
    <t>Selagem de aberturas no maciço existente com Sikagrout 213, ou equivalente.</t>
  </si>
  <si>
    <t>Laje de fundo (topo)</t>
  </si>
  <si>
    <t>Laje de fundo (lateral)</t>
  </si>
  <si>
    <t>Parede Longitudinal</t>
  </si>
  <si>
    <t>Parede Transversal</t>
  </si>
  <si>
    <t>Fornecimento e colocação de tampa e aro em ferro fundido dúctil, com fixadores, Φ 800 mm, da classe B125, de acordo com a NP EN124, incluindo dispositivo de fecho anti-roubo.</t>
  </si>
  <si>
    <t>Passa-muros flangeado com anel de ancoragem, DN1000, L=3.05 m, incluindo soldadura à tubagem existente</t>
  </si>
  <si>
    <t>Flange cega, DN200</t>
  </si>
  <si>
    <t>Troço reto flangeado, DN200, L=1.17m</t>
  </si>
  <si>
    <t>Troço reto flangeado, DN200, L=1.77m</t>
  </si>
  <si>
    <t>Passa-muros flangeado com anel de ancoragem, DN200, L=0.6m</t>
  </si>
  <si>
    <t>Adaptador de flange para FFD/PVC, DN200</t>
  </si>
  <si>
    <t>Troço de tubagem pvc DN200, a ligar à linha de água mais próxima</t>
  </si>
  <si>
    <t>VÁLVULAS DE SECCIONAMENTO E VENTOSA</t>
  </si>
  <si>
    <t>Fornecimento e montagem de válvula de seccionamento flangeada DN200.</t>
  </si>
  <si>
    <t>Picagem roscada de 1/2'' para instalação de manómetro, para medição de pressão</t>
  </si>
  <si>
    <t>Alteração Quadro elétrico R05-Eta das Fontainhas (Existente)</t>
  </si>
  <si>
    <t>Alteração do QE existente na Caseta R05-Eta das Fontainhas por forma a compatibilizar o equipamento, cf. Memória Descritiva e desenhos, as seguintes saídas de
Circuitos Potência 400/230VAc:
- Válvula motorizada: Conjunto Interruptor diferencial + disjuntor motor + contactos auxiliares (alterar proteção existente de acordo com atuador da válvula de DN1000 a instalar);
Circuito Comando e Autómato 24Vcc:
- Compatibilização do circuito de comando e automáto com ligações do novo atuador da válvula DN1000 a instalar;</t>
  </si>
  <si>
    <t>Automação e Comunicações</t>
  </si>
  <si>
    <t>Ampliação do autómato Siemens S7-300 existente incluindo fornecimento, montagem e electrificação, carta de comunicações PROFINET do tipo CP343-1</t>
  </si>
  <si>
    <t>Validação dos sinais e verificação da boa funcionalidade do software de acordo com alterações efetuadas no circuito de comando do atuador da válvula</t>
  </si>
  <si>
    <t>Alteração de software local do PLC para compatibilização do novo adaptador e validação de base de dados para integração no Sistema SCADA existente</t>
  </si>
  <si>
    <t>Bastidor de Comunicações</t>
  </si>
  <si>
    <t>Câmara de ligação a jusante da ETA das Fontainhas</t>
  </si>
  <si>
    <t>Fornecimento e colocação de tampa e aro em ferro fundido dúctil, com fixadores, Φ800 mm, da classe B125, de acordo com a NP EN124, incluindo dispositivo de fecho anti-roubo.</t>
  </si>
  <si>
    <t>Passa-muros flange-ponta lisa com anel de ancoragem, DN1000, L=2.85 m, incluindo entrada de homem DN600 e soldadura à tubagem existente</t>
  </si>
  <si>
    <t>Passa-muros flange-ponta lisa com anel de ancoragem, DN1000, L=1.95 m, incluindo soldadura à tubagem existente</t>
  </si>
  <si>
    <t>Picagem roscada em acço inoxidável 2'' roscado, incluindo válvula de macho esférico, picagem para injeção de cloro e 150m de tubagem em PVCC 2".</t>
  </si>
  <si>
    <t>Fornecimento e instalação em vala, de tubo de polietileno corrugado de dupla parede, com parede interior lisa, DIN J6 (6 kgf/m2), de 90 mm de diâmetro, para posterior enfiamento dos cabo de potência e comando da Caseta da R05-Eta das Fontainhas (existente) para a nova câmara de ligação a Jusante da ETA das Fontainhas</t>
  </si>
  <si>
    <t>Cabo XV3G6; 0,6/1kV (Alimentação do QIT Câmara)</t>
  </si>
  <si>
    <t>Alteração Quadro elétrico CV Penina (Existente)</t>
  </si>
  <si>
    <t>Alteração / ampliação do QE existente na R05-Eta das Fontainhas por forma a incorporar, cf. Memória Descritiva e desenhos, as seguintes saídas de
Circuitos Potência 400/230VAc:
- Válvula motorizada: Conjunto Interruptor diferencial + disjuntor motor + contactos auxiliares;
- Bomba Submersivel: Conjunto Interruptor diferencial + disjuntor motor + contactos auxiliares;
- Saida para Quadro parcial de Iluminação e Tomadas: Disjuntor;
Circuitos Instrumentação 24Vcc:
- Transmissor de Pressão 1: Conjunto Seccionador Fusivel + Fusivel;
- Transmissor de Pressão 2: Conjunto Seccionador Fusivel + Fusivel;
- Ciircuito de Comando: Conjunto Seccionador Fusivel + Fusivel;
Circuitos Autómato 24Vcc:
- Eletrificação de todos os sinais digitais e analógicos ao autómato;</t>
  </si>
  <si>
    <t>Ampliação do autómato Siemens S7-300 existente incluindo fornecimento, montagem e electrificação, carta de com 32 entradas digitais, 16 saídas digitais, 4 entradas analógicas</t>
  </si>
  <si>
    <t>Detecção de Intrusão</t>
  </si>
  <si>
    <t xml:space="preserve">Rede de terra </t>
  </si>
  <si>
    <t>Ligação à Adutora Existente a Jusante da ETA das Fontainhas</t>
  </si>
  <si>
    <t>Execução de escavação, por quaisquer meios e a qualquer profundidade, incluindo: baldeações, remoção dos produtos escavados e seu transporte a depósito provisório; rebaixamento do nível freático por método adequado às condições locais, incluindo mobilização e colocação de gerador, bombas, tubagens e acessórios; entivação das paredes das valas por método adequado às condições locais, incluindo mobilização, colocação e remoção de pranchas e prumos de suporte; a criação de acessos às frentes de obra; a remoção e transporte de produtos sobrantes de tubagem e câmaras de visita existentes no alinhamento da vala, por operador licenciado, a vazadouro / destino final apropriado, de acordo com o PPGRCD e todos os trabalhos necessários.</t>
  </si>
  <si>
    <t>Fornecimento de maciço pré-fabricado com dimensões 1.20m x 0.50m para apoio da conduta.</t>
  </si>
  <si>
    <t>Fornecimento e instalação de perfis e chapas em aço S275JR, incluindo parafusos, soldaduras, pintura, galvanização e todos os materiais e trabalhos necessários.</t>
  </si>
  <si>
    <t>HEB240</t>
  </si>
  <si>
    <t>TRAVESSIA DO CANAL DE REGA 1 | 1961-1972m</t>
  </si>
  <si>
    <t>Aterro final, com terras provenientes da escavação e/ou empréstimo (em camadas de 0.20m), devidamente cirandadas e isentas de torrões, pedras e raízes, incluindo baldeação, transporte e compactação por processos manuais ou mecânicos com peso de pilão não superior a 15 Kgf de modo a atingir uma compactação de 95% do Ensaio Proctor Pesado</t>
  </si>
  <si>
    <t>Remoção e transporte por operador licenciado dos produtos sobrantes a vazadouro / destino final apropriado, de acordo com o PPGR, incluindo cargas, descargas e espalhamento, e encargos com o operador licenciado. Não se considera qualquer coeficiente de empolamento</t>
  </si>
  <si>
    <t>Fornecimento e execução de microestacas em furo mínimo de 220 mm, com tubo 114.3x10 mm em aço N80, incluindo ligação no maciço de encabeçamento, selagem com calda de cimento no comprimento requerido, cintas helicoidais soldadas ao tubo, chapa de reação soldada ao tubo conforme, conforme pormenor nas peças desenhadas.</t>
  </si>
  <si>
    <t>TUBAGEM E ACESSÓRIOS (PN10)</t>
  </si>
  <si>
    <t>Curva de gomos, DN1000 a 45º</t>
  </si>
  <si>
    <t>Ventosa</t>
  </si>
  <si>
    <t>Fornecimento e montagem de gaiola para ventosa, incluindo porta, dobradiças, abraçadeiras, fechadura tipo "YALE", placa de neopren, parafusos, porca e anilha, tratamento das superfícies metálicas e todos os trabalhos complementares e necessários.</t>
  </si>
  <si>
    <t>TRAVESSIA DO CANAL DE REGA 2 | 4439-4445m</t>
  </si>
  <si>
    <t>TRAVESSIA DA RIBEIRA DA TORRE | 1686-1719m</t>
  </si>
  <si>
    <t>Fornecimento e execução de ensecadeira provisória com recurso a estacas prancha tipo AZ 17-700, incluindo perfis metálicos de contraventamento e todos os trabalhos e materiais necessários  </t>
  </si>
  <si>
    <t>Troço reto soldado, DN1000,  L=3.89m</t>
  </si>
  <si>
    <t>Troço reto soldado, DN1000, L= 2.51m</t>
  </si>
  <si>
    <t>TRAVESSIA DA RIBEIRA DO FARELO | 3223-3261m</t>
  </si>
  <si>
    <t>Troço reto soldado, DN1000,  L=0.67 m</t>
  </si>
  <si>
    <t>Troço reto soldado, DN1000, L= 0.48 m</t>
  </si>
  <si>
    <t>TRAVESSIA DA LINHA DE CAMINHO-DE-FERRO | 2423-2445m</t>
  </si>
  <si>
    <t>ESTRUTURAS DE BETÃO E AÇO</t>
  </si>
  <si>
    <t>Fornecimento e instalação de chapas em aço S275JR, incluindo parafusos, soldaduras, pintura, galvanização e todos os materiais e trabalhos necessários.</t>
  </si>
  <si>
    <t>Fornecimento e instalação de perfis HEA100 em aço S275JR, incluindo parafusos, soldaduras, pintura, galvanização e todos os materiais e trabalhos necessários.</t>
  </si>
  <si>
    <t>Fornecimento e instalação de perfis UPN260 em aço S275JR, incluindo parafusos, soldaduras, pintura, galvanização e todos os materiais e trabalhos necessários.</t>
  </si>
  <si>
    <t>Fornecimento e instalação de gradil eletrosoldado 30x3 da Relesa, ou equivalente, incluindo todos os materiais e trabalhos necessários.</t>
  </si>
  <si>
    <t>Fornecimento e instalação de vedação com rede plastificada, incluindo todos os materiais e trabalhos necessários.</t>
  </si>
  <si>
    <t>Troço reto soldado, DN1000, L=2.26 m</t>
  </si>
  <si>
    <t>Troço reto soldado, DN1000, L=15.58 m</t>
  </si>
  <si>
    <t>Troço reto soldado, DN1000, L=0.59 m</t>
  </si>
  <si>
    <t>OUTROS</t>
  </si>
  <si>
    <t>Demolição de muro existente em pedra de acordo com as peças desenhadas.</t>
  </si>
  <si>
    <r>
      <t>m</t>
    </r>
    <r>
      <rPr>
        <vertAlign val="superscript"/>
        <sz val="10"/>
        <rFont val="Calibir"/>
      </rPr>
      <t>3</t>
    </r>
  </si>
  <si>
    <t>Fornecimento e instalação de portão com abertura manual.</t>
  </si>
  <si>
    <t>CRAVAÇÃO EN125 | 45-92m</t>
  </si>
  <si>
    <t>Mobilização de equipamento de perfuração horizontal, criação de poços de ataque,  plataformas de trabalho e estruturas de reação e estruturas de contenção e entivação da via existente se necessárias.</t>
  </si>
  <si>
    <t>Execução de perfuração horizontal com encamisamento em aço DN1200, sob a EN 125, para tubagem de aço DN1000, incluindo o fornecimento de todos os materiais, soldadura de tubagem, o emprego dos equipamentos inerentes ao processo construtivo e todos os trabalhos acessórios e complementares necessários à perfeita execução da obra.</t>
  </si>
  <si>
    <t>Execução de demolição de todas as estruturas de apoio para execução da perfuração após conclusão dos trabalhos, incluindo baldeação, remoção e transporte dos produtos sobrantes a vazadouro.</t>
  </si>
  <si>
    <t>CRAVAÇÃO EN125 | 3429-3477m</t>
  </si>
  <si>
    <t>Matéria prima</t>
  </si>
  <si>
    <t>Não significativo</t>
  </si>
  <si>
    <t>tout-venant</t>
  </si>
  <si>
    <t>Junta de dilatação em aço DN1000, para deslocamento axial de 2 mm.</t>
  </si>
  <si>
    <t>Troço reto soldado, DN1000,  L=2.67m</t>
  </si>
  <si>
    <t>Troço reto soldado, DN1000, L= 4.41m, com derivação DN200</t>
  </si>
  <si>
    <t>Troço reto soldado, DN1000, L= 0.99m</t>
  </si>
  <si>
    <t>Troço reto soldado, DN1000,  L=1.67m</t>
  </si>
  <si>
    <t>Troço reto soldado, DN1000, L= 4.79m, com derivação DN200</t>
  </si>
  <si>
    <t>Troço reto soldado, DN1000, L= 1.27m</t>
  </si>
  <si>
    <t>Troço reto soldado, DN1000, L= 23.87m, com derivação DN200</t>
  </si>
  <si>
    <t>Troço reto soldado, DN1000, L= 33.31 m</t>
  </si>
  <si>
    <t>AQUISIÇÃO DE SERVIÇOS PARA A ELABORAÇÃO DO PROJETO DE EXECUÇÃO DA OTIMIZAÇÃO DE ESCOAMENTO ENTRE O RESERVATÓRIO INICIAL – OCIDENTAL E O RESERVATÓRIO FINAL</t>
  </si>
  <si>
    <t>Lavagem e desinfecção de condutas , incluindo o fornecimento de matérias primas, reagentes, todos os equipamentos, meios técnicos e humanos necessários para o efeito.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</si>
</sst>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_€"/>
    <numFmt numFmtId="165" formatCode="#,##0.0"/>
    <numFmt numFmtId="166" formatCode="0.0"/>
    <numFmt numFmtId="167" formatCode="_-* #,##0.00\ _€_-;\-* #,##0.00\ _€_-;_-* &quot;-&quot;??\ _€_-;_-@_-"/>
    <numFmt numFmtId="168" formatCode="#,##0\ &quot;Esc.&quot;;[Red]\-#,##0\ &quot;Esc.&quot;"/>
    <numFmt numFmtId="169" formatCode="#\ ###\ ##0.0"/>
    <numFmt numFmtId="170" formatCode="#,##0.00_ ;[Red]\-#,##0.00\ "/>
  </numFmts>
  <fonts count="74">
    <font>
      <sz val="11"/>
      <color theme="1"/>
      <name val="Calibri"/>
      <family val="2"/>
      <scheme val="minor"/>
    </font>
    <font>
      <sz val="11"/>
      <color theme="1"/>
      <name val="Gill Sans MT"/>
      <family val="2"/>
    </font>
    <font>
      <sz val="11"/>
      <color theme="1"/>
      <name val="Calibri"/>
      <family val="2"/>
      <scheme val="minor"/>
    </font>
    <font>
      <b/>
      <sz val="11"/>
      <color theme="0"/>
      <name val="Gill Sans MT"/>
      <family val="2"/>
    </font>
    <font>
      <sz val="11"/>
      <color rgb="FFFF0000"/>
      <name val="Gill Sans MT"/>
      <family val="2"/>
    </font>
    <font>
      <b/>
      <sz val="11"/>
      <color theme="1"/>
      <name val="Gill Sans MT"/>
      <family val="2"/>
    </font>
    <font>
      <sz val="11"/>
      <color theme="0"/>
      <name val="Gill Sans MT"/>
      <family val="2"/>
    </font>
    <font>
      <b/>
      <sz val="12"/>
      <color theme="0"/>
      <name val="Gill Sans MT"/>
      <family val="2"/>
    </font>
    <font>
      <b/>
      <u/>
      <sz val="11"/>
      <color theme="0"/>
      <name val="Gill Sans MT"/>
      <family val="2"/>
    </font>
    <font>
      <b/>
      <i/>
      <sz val="11"/>
      <color theme="1"/>
      <name val="Gill Sans MT"/>
      <family val="2"/>
    </font>
    <font>
      <sz val="10"/>
      <name val="MS Sans Serif"/>
      <family val="2"/>
    </font>
    <font>
      <b/>
      <sz val="10"/>
      <color theme="1"/>
      <name val="Arial"/>
      <family val="2"/>
    </font>
    <font>
      <b/>
      <sz val="12"/>
      <color rgb="FFFF0000"/>
      <name val="Arial"/>
      <family val="2"/>
    </font>
    <font>
      <sz val="10"/>
      <color theme="1"/>
      <name val="Arial"/>
      <family val="2"/>
    </font>
    <font>
      <b/>
      <sz val="10"/>
      <color rgb="FFFF0000"/>
      <name val="Arial"/>
      <family val="2"/>
    </font>
    <font>
      <sz val="11"/>
      <name val="Times New Roman"/>
      <family val="1"/>
    </font>
    <font>
      <sz val="11"/>
      <name val="Gill Sans MT"/>
      <family val="2"/>
    </font>
    <font>
      <b/>
      <sz val="8"/>
      <color theme="0"/>
      <name val="Gill Sans MT"/>
      <family val="2"/>
    </font>
    <font>
      <i/>
      <sz val="8"/>
      <color theme="0"/>
      <name val="Gill Sans MT"/>
      <family val="2"/>
    </font>
    <font>
      <sz val="8"/>
      <color theme="1"/>
      <name val="Gill Sans MT"/>
      <family val="2"/>
    </font>
    <font>
      <b/>
      <i/>
      <sz val="8"/>
      <color theme="0"/>
      <name val="Gill Sans MT"/>
      <family val="2"/>
    </font>
    <font>
      <b/>
      <i/>
      <sz val="11"/>
      <color theme="0"/>
      <name val="Gill Sans MT"/>
      <family val="2"/>
    </font>
    <font>
      <i/>
      <sz val="11"/>
      <color theme="1"/>
      <name val="Gill Sans MT"/>
      <family val="2"/>
    </font>
    <font>
      <i/>
      <sz val="8"/>
      <color theme="1"/>
      <name val="Gill Sans MT"/>
      <family val="2"/>
    </font>
    <font>
      <sz val="10"/>
      <name val="Arial"/>
      <family val="2"/>
    </font>
    <font>
      <b/>
      <sz val="10"/>
      <name val="Arial"/>
      <family val="2"/>
    </font>
    <font>
      <b/>
      <sz val="20"/>
      <name val="Symbol"/>
      <family val="1"/>
      <charset val="2"/>
    </font>
    <font>
      <b/>
      <sz val="8"/>
      <name val="Gill Sans MT"/>
      <family val="2"/>
    </font>
    <font>
      <b/>
      <sz val="11"/>
      <name val="Gill Sans MT"/>
      <family val="2"/>
    </font>
    <font>
      <sz val="8"/>
      <name val="Gill Sans MT"/>
      <family val="2"/>
    </font>
    <font>
      <sz val="9"/>
      <color indexed="81"/>
      <name val="Tahoma"/>
      <family val="2"/>
    </font>
    <font>
      <b/>
      <sz val="9"/>
      <color indexed="81"/>
      <name val="Tahoma"/>
      <family val="2"/>
    </font>
    <font>
      <b/>
      <sz val="18"/>
      <color theme="1"/>
      <name val="Gill Sans MT"/>
      <family val="2"/>
    </font>
    <font>
      <b/>
      <sz val="9"/>
      <color theme="1"/>
      <name val="Gill Sans MT"/>
      <family val="2"/>
    </font>
    <font>
      <b/>
      <sz val="9"/>
      <color rgb="FF000000"/>
      <name val="Gill Sans MT"/>
      <family val="2"/>
    </font>
    <font>
      <i/>
      <sz val="9"/>
      <color rgb="FFFF0000"/>
      <name val="Gill Sans MT"/>
      <family val="2"/>
    </font>
    <font>
      <sz val="9"/>
      <color theme="1"/>
      <name val="Gill Sans MT"/>
      <family val="2"/>
    </font>
    <font>
      <sz val="9"/>
      <color rgb="FF000000"/>
      <name val="Gill Sans MT"/>
      <family val="2"/>
    </font>
    <font>
      <i/>
      <sz val="9"/>
      <color rgb="FFAEAAAA"/>
      <name val="Gill Sans MT"/>
      <family val="2"/>
    </font>
    <font>
      <sz val="9"/>
      <name val="Gill Sans MT"/>
      <family val="2"/>
    </font>
    <font>
      <i/>
      <sz val="9"/>
      <name val="Gill Sans MT"/>
      <family val="2"/>
    </font>
    <font>
      <b/>
      <sz val="24"/>
      <color theme="1"/>
      <name val="Gill Sans MT"/>
      <family val="2"/>
    </font>
    <font>
      <b/>
      <sz val="18"/>
      <name val="Gill Sans MT"/>
      <family val="2"/>
    </font>
    <font>
      <i/>
      <sz val="11"/>
      <color theme="0" tint="-0.34998626667073579"/>
      <name val="Gill Sans MT"/>
      <family val="2"/>
    </font>
    <font>
      <b/>
      <i/>
      <sz val="9"/>
      <color theme="0" tint="-0.34998626667073579"/>
      <name val="Gill Sans MT"/>
      <family val="2"/>
    </font>
    <font>
      <i/>
      <sz val="9"/>
      <color theme="0" tint="-0.34998626667073579"/>
      <name val="Gill Sans MT"/>
      <family val="2"/>
    </font>
    <font>
      <u/>
      <sz val="11"/>
      <color theme="10"/>
      <name val="Calibri"/>
      <family val="2"/>
      <scheme val="minor"/>
    </font>
    <font>
      <b/>
      <sz val="8"/>
      <color theme="1"/>
      <name val="Gill Sans MT"/>
      <family val="2"/>
    </font>
    <font>
      <b/>
      <sz val="10"/>
      <color theme="1"/>
      <name val="Gill Sans MT"/>
      <family val="2"/>
    </font>
    <font>
      <b/>
      <i/>
      <sz val="8"/>
      <color theme="1"/>
      <name val="Gill Sans MT"/>
      <family val="2"/>
    </font>
    <font>
      <b/>
      <sz val="8"/>
      <color rgb="FFFF0000"/>
      <name val="Gill Sans MT"/>
      <family val="2"/>
    </font>
    <font>
      <b/>
      <sz val="11"/>
      <color rgb="FFFF0000"/>
      <name val="Gill Sans MT"/>
      <family val="2"/>
    </font>
    <font>
      <sz val="12"/>
      <name val="Gill Sans MT"/>
      <family val="2"/>
    </font>
    <font>
      <sz val="10"/>
      <name val="Gill Sans MT"/>
      <family val="2"/>
    </font>
    <font>
      <i/>
      <sz val="11"/>
      <name val="Gill Sans MT"/>
      <family val="2"/>
    </font>
    <font>
      <i/>
      <sz val="11"/>
      <color rgb="FF0070C0"/>
      <name val="Gill Sans MT"/>
      <family val="2"/>
    </font>
    <font>
      <sz val="10"/>
      <color theme="1"/>
      <name val="Gill Sans MT"/>
      <family val="2"/>
    </font>
    <font>
      <i/>
      <sz val="10"/>
      <color theme="1"/>
      <name val="Gill Sans MT"/>
      <family val="2"/>
    </font>
    <font>
      <i/>
      <sz val="11"/>
      <color rgb="FF000000"/>
      <name val="Gill Sans MT"/>
      <family val="2"/>
    </font>
    <font>
      <b/>
      <sz val="10"/>
      <color indexed="8"/>
      <name val="Calibir"/>
    </font>
    <font>
      <b/>
      <sz val="10"/>
      <name val="Calibir"/>
    </font>
    <font>
      <sz val="10"/>
      <name val="Calibir"/>
    </font>
    <font>
      <sz val="10"/>
      <name val="Arial Narrow"/>
      <family val="2"/>
    </font>
    <font>
      <sz val="10"/>
      <color rgb="FFFF0000"/>
      <name val="Calibir"/>
    </font>
    <font>
      <i/>
      <sz val="10"/>
      <name val="Calibrir"/>
    </font>
    <font>
      <sz val="10"/>
      <name val="Calibrir"/>
    </font>
    <font>
      <b/>
      <sz val="10"/>
      <name val="Calibrir"/>
    </font>
    <font>
      <sz val="10"/>
      <color indexed="8"/>
      <name val="Calibir"/>
    </font>
    <font>
      <sz val="10"/>
      <color indexed="8"/>
      <name val="Calibrir"/>
    </font>
    <font>
      <b/>
      <sz val="10"/>
      <color indexed="8"/>
      <name val="Calibrir"/>
    </font>
    <font>
      <sz val="10"/>
      <color rgb="FF000000"/>
      <name val="Calibir"/>
    </font>
    <font>
      <b/>
      <sz val="10"/>
      <color rgb="FF000000"/>
      <name val="Calibrir"/>
    </font>
    <font>
      <i/>
      <sz val="10"/>
      <color indexed="8"/>
      <name val="Calibrir"/>
    </font>
    <font>
      <vertAlign val="superscript"/>
      <sz val="10"/>
      <name val="Calibir"/>
    </font>
  </fonts>
  <fills count="29">
    <fill>
      <patternFill patternType="none"/>
    </fill>
    <fill>
      <patternFill patternType="gray125"/>
    </fill>
    <fill>
      <patternFill patternType="solid">
        <fgColor theme="4" tint="-0.249977111117893"/>
        <bgColor indexed="64"/>
      </patternFill>
    </fill>
    <fill>
      <patternFill patternType="solid">
        <fgColor rgb="FFFF71FF"/>
        <bgColor indexed="64"/>
      </patternFill>
    </fill>
    <fill>
      <patternFill patternType="solid">
        <fgColor rgb="FFFF339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9"/>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8"/>
        <bgColor indexed="64"/>
      </patternFill>
    </fill>
    <fill>
      <patternFill patternType="solid">
        <fgColor theme="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DEEAF6"/>
        <bgColor indexed="64"/>
      </patternFill>
    </fill>
    <fill>
      <patternFill patternType="solid">
        <fgColor theme="3" tint="0.399975585192419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theme="0"/>
      </left>
      <right style="thin">
        <color theme="0"/>
      </right>
      <top/>
      <bottom/>
      <diagonal/>
    </border>
    <border>
      <left style="thin">
        <color theme="0"/>
      </left>
      <right/>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right/>
      <top style="thin">
        <color indexed="64"/>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bottom style="thin">
        <color indexed="64"/>
      </bottom>
      <diagonal/>
    </border>
    <border>
      <left/>
      <right style="thin">
        <color theme="0"/>
      </right>
      <top/>
      <bottom style="thin">
        <color indexed="64"/>
      </bottom>
      <diagonal/>
    </border>
    <border>
      <left style="thin">
        <color indexed="64"/>
      </left>
      <right style="thin">
        <color indexed="64"/>
      </right>
      <top style="thin">
        <color indexed="64"/>
      </top>
      <bottom/>
      <diagonal/>
    </border>
    <border>
      <left style="thin">
        <color theme="0"/>
      </left>
      <right/>
      <top style="thin">
        <color theme="0"/>
      </top>
      <bottom style="thin">
        <color theme="0"/>
      </bottom>
      <diagonal/>
    </border>
    <border>
      <left/>
      <right/>
      <top/>
      <bottom style="medium">
        <color rgb="FF808080"/>
      </bottom>
      <diagonal/>
    </border>
    <border>
      <left style="medium">
        <color rgb="FF808080"/>
      </left>
      <right style="medium">
        <color rgb="FF808080"/>
      </right>
      <top style="medium">
        <color rgb="FF808080"/>
      </top>
      <bottom/>
      <diagonal/>
    </border>
    <border>
      <left/>
      <right style="medium">
        <color rgb="FF808080"/>
      </right>
      <top style="medium">
        <color rgb="FF808080"/>
      </top>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right/>
      <top/>
      <bottom style="medium">
        <color indexed="64"/>
      </bottom>
      <diagonal/>
    </border>
    <border>
      <left/>
      <right/>
      <top/>
      <bottom style="thin">
        <color theme="0"/>
      </bottom>
      <diagonal/>
    </border>
    <border>
      <left/>
      <right style="thin">
        <color theme="0"/>
      </right>
      <top style="thin">
        <color theme="0"/>
      </top>
      <bottom style="thin">
        <color theme="0"/>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bottom/>
      <diagonal/>
    </border>
    <border>
      <left/>
      <right style="hair">
        <color indexed="64"/>
      </right>
      <top/>
      <bottom/>
      <diagonal/>
    </border>
  </borders>
  <cellStyleXfs count="10">
    <xf numFmtId="0" fontId="0" fillId="0" borderId="0"/>
    <xf numFmtId="9" fontId="2" fillId="0" borderId="0" applyFont="0" applyFill="0" applyBorder="0" applyAlignment="0" applyProtection="0"/>
    <xf numFmtId="0" fontId="10" fillId="0" borderId="0"/>
    <xf numFmtId="0" fontId="15" fillId="0" borderId="0"/>
    <xf numFmtId="0" fontId="10" fillId="0" borderId="0"/>
    <xf numFmtId="0" fontId="46" fillId="0" borderId="0" applyNumberFormat="0" applyFill="0" applyBorder="0" applyAlignment="0" applyProtection="0"/>
    <xf numFmtId="167" fontId="24" fillId="0" borderId="0" applyFont="0" applyFill="0" applyBorder="0" applyAlignment="0" applyProtection="0"/>
    <xf numFmtId="168" fontId="62" fillId="0" borderId="0"/>
    <xf numFmtId="0" fontId="10" fillId="0" borderId="0"/>
    <xf numFmtId="0" fontId="62" fillId="0" borderId="0"/>
  </cellStyleXfs>
  <cellXfs count="403">
    <xf numFmtId="0" fontId="0" fillId="0" borderId="0" xfId="0"/>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1" fillId="0" borderId="0" xfId="0" applyFont="1" applyAlignment="1">
      <alignment horizontal="lef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xf>
    <xf numFmtId="0" fontId="11" fillId="0" borderId="0" xfId="2" applyFont="1" applyAlignment="1">
      <alignment horizontal="center" vertical="center"/>
    </xf>
    <xf numFmtId="0" fontId="3" fillId="3" borderId="2" xfId="0" applyFont="1" applyFill="1" applyBorder="1" applyAlignment="1">
      <alignment vertical="center"/>
    </xf>
    <xf numFmtId="0" fontId="6" fillId="0" borderId="0" xfId="0" applyFont="1"/>
    <xf numFmtId="0" fontId="1" fillId="0" borderId="2" xfId="0" applyFont="1" applyBorder="1"/>
    <xf numFmtId="0" fontId="1" fillId="0" borderId="2" xfId="0" applyFont="1" applyBorder="1" applyAlignment="1">
      <alignment horizontal="center"/>
    </xf>
    <xf numFmtId="0" fontId="1" fillId="0" borderId="0" xfId="0" applyFont="1" applyAlignment="1">
      <alignment horizontal="center"/>
    </xf>
    <xf numFmtId="0" fontId="1" fillId="0" borderId="0" xfId="0" applyFont="1"/>
    <xf numFmtId="0" fontId="13" fillId="0" borderId="0" xfId="0" applyFont="1"/>
    <xf numFmtId="0" fontId="6" fillId="0" borderId="0" xfId="3" applyFont="1" applyAlignment="1">
      <alignment horizontal="center"/>
    </xf>
    <xf numFmtId="2" fontId="16" fillId="12" borderId="3" xfId="3" applyNumberFormat="1" applyFont="1" applyFill="1" applyBorder="1" applyAlignment="1">
      <alignment vertical="center"/>
    </xf>
    <xf numFmtId="2" fontId="16" fillId="12" borderId="4" xfId="3" applyNumberFormat="1" applyFont="1" applyFill="1" applyBorder="1" applyAlignment="1">
      <alignment horizontal="center" vertical="center"/>
    </xf>
    <xf numFmtId="2" fontId="16" fillId="12" borderId="5" xfId="3" applyNumberFormat="1" applyFont="1" applyFill="1" applyBorder="1" applyAlignment="1">
      <alignment horizontal="center" vertical="center"/>
    </xf>
    <xf numFmtId="0" fontId="16" fillId="12" borderId="4" xfId="3" applyFont="1" applyFill="1" applyBorder="1"/>
    <xf numFmtId="0" fontId="16" fillId="12" borderId="4" xfId="3" applyFont="1" applyFill="1" applyBorder="1" applyAlignment="1">
      <alignment horizontal="center"/>
    </xf>
    <xf numFmtId="0" fontId="16" fillId="12" borderId="5" xfId="3" applyFont="1" applyFill="1" applyBorder="1" applyAlignment="1">
      <alignment horizontal="center"/>
    </xf>
    <xf numFmtId="0" fontId="16" fillId="12" borderId="6" xfId="3" applyFont="1" applyFill="1" applyBorder="1"/>
    <xf numFmtId="2" fontId="17" fillId="5" borderId="8" xfId="4" applyNumberFormat="1" applyFont="1" applyFill="1" applyBorder="1" applyAlignment="1">
      <alignment horizontal="center" vertical="center" wrapText="1"/>
    </xf>
    <xf numFmtId="2" fontId="17" fillId="5" borderId="9" xfId="4" applyNumberFormat="1" applyFont="1" applyFill="1" applyBorder="1" applyAlignment="1">
      <alignment horizontal="center" vertical="center" wrapText="1"/>
    </xf>
    <xf numFmtId="0" fontId="17" fillId="6" borderId="9" xfId="4" applyFont="1" applyFill="1" applyBorder="1" applyAlignment="1">
      <alignment horizontal="center" vertical="center" wrapText="1"/>
    </xf>
    <xf numFmtId="0" fontId="17" fillId="6" borderId="8" xfId="4" applyFont="1" applyFill="1" applyBorder="1" applyAlignment="1">
      <alignment horizontal="center" vertical="center" wrapText="1"/>
    </xf>
    <xf numFmtId="0" fontId="17" fillId="7" borderId="8" xfId="4" applyFont="1" applyFill="1" applyBorder="1" applyAlignment="1">
      <alignment horizontal="center" vertical="center" wrapText="1"/>
    </xf>
    <xf numFmtId="2" fontId="17" fillId="8" borderId="8" xfId="4" applyNumberFormat="1" applyFont="1" applyFill="1" applyBorder="1" applyAlignment="1">
      <alignment horizontal="center" vertical="center" wrapText="1"/>
    </xf>
    <xf numFmtId="0" fontId="17" fillId="8" borderId="8" xfId="4" applyFont="1" applyFill="1" applyBorder="1" applyAlignment="1">
      <alignment horizontal="center" vertical="center" wrapText="1"/>
    </xf>
    <xf numFmtId="1" fontId="17" fillId="8" borderId="8" xfId="4" applyNumberFormat="1" applyFont="1" applyFill="1" applyBorder="1" applyAlignment="1">
      <alignment horizontal="center" vertical="center" wrapText="1"/>
    </xf>
    <xf numFmtId="0" fontId="17" fillId="9" borderId="8" xfId="4" applyFont="1" applyFill="1" applyBorder="1" applyAlignment="1">
      <alignment horizontal="center" vertical="center" wrapText="1"/>
    </xf>
    <xf numFmtId="0" fontId="17" fillId="10" borderId="8" xfId="4" applyFont="1" applyFill="1" applyBorder="1" applyAlignment="1">
      <alignment horizontal="center" vertical="center" wrapText="1"/>
    </xf>
    <xf numFmtId="0" fontId="17" fillId="11" borderId="8" xfId="4" applyFont="1" applyFill="1" applyBorder="1" applyAlignment="1">
      <alignment horizontal="center" vertical="center" wrapText="1"/>
    </xf>
    <xf numFmtId="0" fontId="17" fillId="0" borderId="0" xfId="4" applyFont="1" applyAlignment="1">
      <alignment horizontal="center" vertical="center" wrapText="1"/>
    </xf>
    <xf numFmtId="2" fontId="17" fillId="13" borderId="14" xfId="3" applyNumberFormat="1" applyFont="1" applyFill="1" applyBorder="1" applyAlignment="1">
      <alignment horizontal="center" vertical="center" textRotation="90" wrapText="1"/>
    </xf>
    <xf numFmtId="2" fontId="17" fillId="13" borderId="8" xfId="4" applyNumberFormat="1" applyFont="1" applyFill="1" applyBorder="1" applyAlignment="1">
      <alignment horizontal="center" vertical="center" wrapText="1"/>
    </xf>
    <xf numFmtId="0" fontId="17" fillId="13" borderId="15" xfId="4" applyFont="1" applyFill="1" applyBorder="1" applyAlignment="1">
      <alignment vertical="center" wrapText="1"/>
    </xf>
    <xf numFmtId="0" fontId="17" fillId="13" borderId="16" xfId="4" applyFont="1" applyFill="1" applyBorder="1" applyAlignment="1">
      <alignment horizontal="center" vertical="center" wrapText="1"/>
    </xf>
    <xf numFmtId="2" fontId="17" fillId="13" borderId="9" xfId="4" applyNumberFormat="1" applyFont="1" applyFill="1" applyBorder="1" applyAlignment="1">
      <alignment horizontal="center" vertical="center" wrapText="1"/>
    </xf>
    <xf numFmtId="0" fontId="17" fillId="14" borderId="14" xfId="4" applyFont="1" applyFill="1" applyBorder="1" applyAlignment="1">
      <alignment horizontal="center" vertical="center" textRotation="90" wrapText="1"/>
    </xf>
    <xf numFmtId="0" fontId="17" fillId="14" borderId="9" xfId="4" applyFont="1" applyFill="1" applyBorder="1" applyAlignment="1">
      <alignment horizontal="center" vertical="center" wrapText="1"/>
    </xf>
    <xf numFmtId="0" fontId="17" fillId="14" borderId="12" xfId="4" applyFont="1" applyFill="1" applyBorder="1" applyAlignment="1" applyProtection="1">
      <alignment horizontal="center" vertical="center" wrapText="1"/>
      <protection locked="0"/>
    </xf>
    <xf numFmtId="0" fontId="17" fillId="14" borderId="8" xfId="4" applyFont="1" applyFill="1" applyBorder="1" applyAlignment="1">
      <alignment horizontal="center" vertical="center" wrapText="1"/>
    </xf>
    <xf numFmtId="0" fontId="17" fillId="15" borderId="8" xfId="4" applyFont="1" applyFill="1" applyBorder="1" applyAlignment="1">
      <alignment horizontal="center" vertical="center" textRotation="90" wrapText="1"/>
    </xf>
    <xf numFmtId="0" fontId="17" fillId="15" borderId="8" xfId="4" applyFont="1" applyFill="1" applyBorder="1" applyAlignment="1">
      <alignment horizontal="center" vertical="center" wrapText="1"/>
    </xf>
    <xf numFmtId="0" fontId="17" fillId="8" borderId="8" xfId="4" applyFont="1" applyFill="1" applyBorder="1" applyAlignment="1">
      <alignment horizontal="center" vertical="center" textRotation="90" wrapText="1"/>
    </xf>
    <xf numFmtId="0" fontId="17" fillId="9" borderId="8" xfId="4" applyFont="1" applyFill="1" applyBorder="1" applyAlignment="1">
      <alignment horizontal="center" vertical="center" textRotation="90" wrapText="1"/>
    </xf>
    <xf numFmtId="0" fontId="17" fillId="10" borderId="8" xfId="4" applyFont="1" applyFill="1" applyBorder="1" applyAlignment="1">
      <alignment horizontal="center" vertical="center" textRotation="90" wrapText="1"/>
    </xf>
    <xf numFmtId="0" fontId="17" fillId="11" borderId="18" xfId="4" applyFont="1" applyFill="1" applyBorder="1" applyAlignment="1">
      <alignment horizontal="center" vertical="center" textRotation="90" wrapText="1"/>
    </xf>
    <xf numFmtId="0" fontId="17" fillId="11" borderId="19" xfId="4" applyFont="1" applyFill="1" applyBorder="1" applyAlignment="1">
      <alignment horizontal="center" vertical="center" wrapText="1"/>
    </xf>
    <xf numFmtId="0" fontId="17" fillId="16" borderId="0" xfId="4" applyFont="1" applyFill="1" applyAlignment="1">
      <alignment horizontal="center" vertical="center" textRotation="90" wrapText="1"/>
    </xf>
    <xf numFmtId="0" fontId="17" fillId="16" borderId="19" xfId="0" applyFont="1" applyFill="1" applyBorder="1" applyAlignment="1">
      <alignment horizontal="center" vertical="center" wrapText="1"/>
    </xf>
    <xf numFmtId="0" fontId="14" fillId="0" borderId="2" xfId="2" applyFont="1" applyBorder="1" applyAlignment="1">
      <alignment horizontal="left" vertical="center"/>
    </xf>
    <xf numFmtId="164" fontId="14" fillId="0" borderId="2" xfId="2" applyNumberFormat="1" applyFont="1" applyBorder="1" applyAlignment="1">
      <alignment horizontal="left" vertical="center"/>
    </xf>
    <xf numFmtId="2" fontId="17" fillId="5" borderId="16" xfId="4" applyNumberFormat="1" applyFont="1" applyFill="1" applyBorder="1" applyAlignment="1">
      <alignment horizontal="center" vertical="center" wrapText="1"/>
    </xf>
    <xf numFmtId="0" fontId="17" fillId="5" borderId="16" xfId="4" applyFont="1" applyFill="1" applyBorder="1" applyAlignment="1">
      <alignment horizontal="center" vertical="center" wrapText="1"/>
    </xf>
    <xf numFmtId="0" fontId="17" fillId="5" borderId="19" xfId="4" applyFont="1" applyFill="1" applyBorder="1" applyAlignment="1">
      <alignment horizontal="center" vertical="center" wrapText="1"/>
    </xf>
    <xf numFmtId="2" fontId="17" fillId="5" borderId="19" xfId="4" applyNumberFormat="1" applyFont="1" applyFill="1" applyBorder="1" applyAlignment="1">
      <alignment horizontal="center" vertical="center" wrapText="1"/>
    </xf>
    <xf numFmtId="0" fontId="17" fillId="5" borderId="9" xfId="4" applyFont="1" applyFill="1" applyBorder="1" applyAlignment="1">
      <alignment horizontal="center" vertical="center" wrapText="1"/>
    </xf>
    <xf numFmtId="0" fontId="17" fillId="6" borderId="21" xfId="4" applyFont="1" applyFill="1" applyBorder="1" applyAlignment="1">
      <alignment horizontal="center" vertical="center" wrapText="1"/>
    </xf>
    <xf numFmtId="0" fontId="17" fillId="6" borderId="22" xfId="4" applyFont="1" applyFill="1" applyBorder="1" applyAlignment="1">
      <alignment horizontal="center" vertical="center" wrapText="1"/>
    </xf>
    <xf numFmtId="2" fontId="17" fillId="6" borderId="21" xfId="4" applyNumberFormat="1" applyFont="1" applyFill="1" applyBorder="1" applyAlignment="1">
      <alignment horizontal="center" vertical="center" wrapText="1"/>
    </xf>
    <xf numFmtId="0" fontId="17" fillId="6" borderId="23" xfId="4" applyFont="1" applyFill="1" applyBorder="1" applyAlignment="1">
      <alignment horizontal="center" vertical="center" wrapText="1"/>
    </xf>
    <xf numFmtId="0" fontId="17" fillId="7" borderId="8" xfId="4" applyFont="1" applyFill="1" applyBorder="1" applyAlignment="1">
      <alignment horizontal="center" vertical="center" textRotation="90" wrapText="1"/>
    </xf>
    <xf numFmtId="0" fontId="17" fillId="7" borderId="19" xfId="4" applyFont="1" applyFill="1" applyBorder="1" applyAlignment="1">
      <alignment horizontal="center" vertical="center" wrapText="1"/>
    </xf>
    <xf numFmtId="2" fontId="17" fillId="8" borderId="19" xfId="4" applyNumberFormat="1" applyFont="1" applyFill="1" applyBorder="1" applyAlignment="1">
      <alignment horizontal="center" vertical="center" wrapText="1"/>
    </xf>
    <xf numFmtId="0" fontId="17" fillId="8" borderId="19" xfId="4" applyFont="1" applyFill="1" applyBorder="1" applyAlignment="1">
      <alignment horizontal="center" vertical="center" wrapText="1"/>
    </xf>
    <xf numFmtId="0" fontId="17" fillId="9" borderId="20" xfId="4" applyFont="1" applyFill="1" applyBorder="1" applyAlignment="1">
      <alignment horizontal="center" vertical="center" wrapText="1"/>
    </xf>
    <xf numFmtId="0" fontId="17" fillId="10" borderId="20" xfId="4" applyFont="1" applyFill="1" applyBorder="1" applyAlignment="1">
      <alignment horizontal="center" vertical="center" wrapText="1"/>
    </xf>
    <xf numFmtId="0" fontId="17" fillId="11" borderId="20" xfId="4" applyFont="1" applyFill="1" applyBorder="1" applyAlignment="1">
      <alignment horizontal="center" vertical="center" wrapText="1"/>
    </xf>
    <xf numFmtId="0" fontId="17" fillId="11" borderId="8" xfId="4" applyFont="1" applyFill="1" applyBorder="1" applyAlignment="1">
      <alignment horizontal="center" vertical="center" textRotation="90" wrapText="1"/>
    </xf>
    <xf numFmtId="2" fontId="17" fillId="13" borderId="16" xfId="4" applyNumberFormat="1" applyFont="1" applyFill="1" applyBorder="1" applyAlignment="1">
      <alignment horizontal="center" vertical="center" wrapText="1"/>
    </xf>
    <xf numFmtId="0" fontId="17" fillId="13" borderId="16" xfId="4" applyFont="1" applyFill="1" applyBorder="1" applyAlignment="1">
      <alignment vertical="center" wrapText="1"/>
    </xf>
    <xf numFmtId="0" fontId="17" fillId="13" borderId="19" xfId="4" applyFont="1" applyFill="1" applyBorder="1" applyAlignment="1">
      <alignment horizontal="center" vertical="center" wrapText="1"/>
    </xf>
    <xf numFmtId="0" fontId="17" fillId="13" borderId="9" xfId="4" applyFont="1" applyFill="1" applyBorder="1" applyAlignment="1">
      <alignment horizontal="center" vertical="center" wrapText="1"/>
    </xf>
    <xf numFmtId="0" fontId="17" fillId="14" borderId="24" xfId="4" applyFont="1" applyFill="1" applyBorder="1" applyAlignment="1">
      <alignment horizontal="center" vertical="center" textRotation="90" wrapText="1"/>
    </xf>
    <xf numFmtId="0" fontId="17" fillId="14" borderId="21" xfId="4" applyFont="1" applyFill="1" applyBorder="1" applyAlignment="1">
      <alignment horizontal="center" vertical="center" wrapText="1"/>
    </xf>
    <xf numFmtId="0" fontId="17" fillId="14" borderId="22" xfId="4" applyFont="1" applyFill="1" applyBorder="1" applyAlignment="1">
      <alignment horizontal="center" vertical="center" wrapText="1"/>
    </xf>
    <xf numFmtId="0" fontId="17" fillId="14" borderId="23" xfId="4" applyFont="1" applyFill="1" applyBorder="1" applyAlignment="1">
      <alignment horizontal="center" vertical="center" wrapText="1"/>
    </xf>
    <xf numFmtId="0" fontId="17" fillId="15" borderId="19" xfId="4" applyFont="1" applyFill="1" applyBorder="1" applyAlignment="1">
      <alignment horizontal="center" vertical="center" wrapText="1"/>
    </xf>
    <xf numFmtId="0" fontId="17" fillId="11" borderId="12" xfId="4" applyFont="1" applyFill="1" applyBorder="1" applyAlignment="1">
      <alignment horizontal="center" vertical="center" textRotation="90" wrapText="1"/>
    </xf>
    <xf numFmtId="0" fontId="17" fillId="11" borderId="19" xfId="4" applyFont="1" applyFill="1" applyBorder="1" applyAlignment="1">
      <alignment horizontal="center" vertical="center" textRotation="90" wrapText="1"/>
    </xf>
    <xf numFmtId="0" fontId="19" fillId="16" borderId="0" xfId="0" applyFont="1" applyFill="1"/>
    <xf numFmtId="0" fontId="13" fillId="0" borderId="1" xfId="0" applyFont="1" applyBorder="1" applyAlignment="1">
      <alignment horizontal="center" vertical="center"/>
    </xf>
    <xf numFmtId="0" fontId="11" fillId="0" borderId="25" xfId="0" applyFont="1" applyBorder="1" applyAlignment="1">
      <alignment horizontal="center"/>
    </xf>
    <xf numFmtId="0" fontId="11" fillId="0" borderId="25" xfId="0" applyFont="1" applyBorder="1" applyAlignment="1">
      <alignment horizontal="center" vertical="center"/>
    </xf>
    <xf numFmtId="164" fontId="11" fillId="0" borderId="25" xfId="0" applyNumberFormat="1" applyFont="1" applyBorder="1" applyAlignment="1">
      <alignment horizontal="center" vertical="center"/>
    </xf>
    <xf numFmtId="2" fontId="20" fillId="5" borderId="0" xfId="3" applyNumberFormat="1" applyFont="1" applyFill="1" applyAlignment="1">
      <alignment horizontal="center" vertical="center" textRotation="90" wrapText="1"/>
    </xf>
    <xf numFmtId="2" fontId="20" fillId="5" borderId="0" xfId="4" applyNumberFormat="1" applyFont="1" applyFill="1" applyAlignment="1">
      <alignment horizontal="center" vertical="center" wrapText="1"/>
    </xf>
    <xf numFmtId="0" fontId="20" fillId="5" borderId="0" xfId="4" applyFont="1" applyFill="1" applyAlignment="1">
      <alignment horizontal="center" vertical="center" wrapText="1"/>
    </xf>
    <xf numFmtId="0" fontId="20" fillId="6" borderId="0" xfId="4" applyFont="1" applyFill="1" applyAlignment="1">
      <alignment horizontal="center" vertical="center" wrapText="1"/>
    </xf>
    <xf numFmtId="2" fontId="20" fillId="6" borderId="0" xfId="4" applyNumberFormat="1" applyFont="1" applyFill="1" applyAlignment="1">
      <alignment horizontal="center" vertical="center" wrapText="1"/>
    </xf>
    <xf numFmtId="0" fontId="20" fillId="7" borderId="0" xfId="4" applyFont="1" applyFill="1" applyAlignment="1">
      <alignment horizontal="center" vertical="center" textRotation="90" wrapText="1"/>
    </xf>
    <xf numFmtId="0" fontId="20" fillId="7" borderId="0" xfId="4" applyFont="1" applyFill="1" applyAlignment="1">
      <alignment horizontal="center" vertical="center" wrapText="1"/>
    </xf>
    <xf numFmtId="2" fontId="20" fillId="8" borderId="0" xfId="4" applyNumberFormat="1" applyFont="1" applyFill="1" applyAlignment="1">
      <alignment horizontal="center" vertical="center" wrapText="1"/>
    </xf>
    <xf numFmtId="0" fontId="20" fillId="8" borderId="0" xfId="4" applyFont="1" applyFill="1" applyAlignment="1">
      <alignment horizontal="center" vertical="center" wrapText="1"/>
    </xf>
    <xf numFmtId="1" fontId="20" fillId="8" borderId="0" xfId="4" applyNumberFormat="1" applyFont="1" applyFill="1" applyAlignment="1">
      <alignment horizontal="center" vertical="center" wrapText="1"/>
    </xf>
    <xf numFmtId="0" fontId="20" fillId="9" borderId="0" xfId="4" applyFont="1" applyFill="1" applyAlignment="1">
      <alignment horizontal="center" vertical="center" wrapText="1"/>
    </xf>
    <xf numFmtId="0" fontId="20" fillId="9" borderId="0" xfId="4" applyFont="1" applyFill="1" applyAlignment="1">
      <alignment horizontal="center" vertical="center" textRotation="90" wrapText="1"/>
    </xf>
    <xf numFmtId="0" fontId="20" fillId="10" borderId="0" xfId="4" applyFont="1" applyFill="1" applyAlignment="1">
      <alignment horizontal="center" vertical="center" wrapText="1"/>
    </xf>
    <xf numFmtId="0" fontId="20" fillId="10" borderId="0" xfId="4" applyFont="1" applyFill="1" applyAlignment="1">
      <alignment horizontal="center" vertical="center" textRotation="90" wrapText="1"/>
    </xf>
    <xf numFmtId="0" fontId="20" fillId="11" borderId="0" xfId="4" applyFont="1" applyFill="1" applyAlignment="1">
      <alignment horizontal="center" vertical="center" wrapText="1"/>
    </xf>
    <xf numFmtId="0" fontId="20" fillId="11" borderId="0" xfId="4" applyFont="1" applyFill="1" applyAlignment="1">
      <alignment horizontal="center" vertical="center" textRotation="90" wrapText="1"/>
    </xf>
    <xf numFmtId="0" fontId="20" fillId="0" borderId="0" xfId="4" applyFont="1" applyAlignment="1">
      <alignment horizontal="center" vertical="center" wrapText="1"/>
    </xf>
    <xf numFmtId="0" fontId="21" fillId="4" borderId="0" xfId="0" applyFont="1" applyFill="1" applyAlignment="1">
      <alignment horizontal="center" vertical="center" textRotation="90"/>
    </xf>
    <xf numFmtId="2" fontId="20" fillId="13" borderId="0" xfId="3" applyNumberFormat="1" applyFont="1" applyFill="1" applyAlignment="1">
      <alignment horizontal="center" vertical="center" textRotation="90" wrapText="1"/>
    </xf>
    <xf numFmtId="2" fontId="20" fillId="13" borderId="0" xfId="4" applyNumberFormat="1" applyFont="1" applyFill="1" applyAlignment="1">
      <alignment horizontal="center" vertical="center" wrapText="1"/>
    </xf>
    <xf numFmtId="0" fontId="20" fillId="13" borderId="0" xfId="4" applyFont="1" applyFill="1" applyAlignment="1">
      <alignment vertical="center" wrapText="1"/>
    </xf>
    <xf numFmtId="0" fontId="20" fillId="13" borderId="0" xfId="4" applyFont="1" applyFill="1" applyAlignment="1">
      <alignment horizontal="center" vertical="center" wrapText="1"/>
    </xf>
    <xf numFmtId="0" fontId="20" fillId="14" borderId="0" xfId="4" applyFont="1" applyFill="1" applyAlignment="1">
      <alignment horizontal="center" vertical="center" textRotation="90" wrapText="1"/>
    </xf>
    <xf numFmtId="0" fontId="20" fillId="14" borderId="0" xfId="4" applyFont="1" applyFill="1" applyAlignment="1">
      <alignment horizontal="center" vertical="center" wrapText="1"/>
    </xf>
    <xf numFmtId="0" fontId="20" fillId="15" borderId="0" xfId="4" applyFont="1" applyFill="1" applyAlignment="1">
      <alignment horizontal="center" vertical="center" textRotation="90" wrapText="1"/>
    </xf>
    <xf numFmtId="0" fontId="20" fillId="15" borderId="0" xfId="4" applyFont="1" applyFill="1" applyAlignment="1">
      <alignment horizontal="center" vertical="center" wrapText="1"/>
    </xf>
    <xf numFmtId="0" fontId="20" fillId="8" borderId="0" xfId="4" applyFont="1" applyFill="1" applyAlignment="1">
      <alignment horizontal="center" vertical="center" textRotation="90" wrapText="1"/>
    </xf>
    <xf numFmtId="0" fontId="20" fillId="11" borderId="26" xfId="4" applyFont="1" applyFill="1" applyBorder="1" applyAlignment="1">
      <alignment horizontal="center" vertical="center" textRotation="90" wrapText="1"/>
    </xf>
    <xf numFmtId="0" fontId="20" fillId="11" borderId="19" xfId="4" applyFont="1" applyFill="1" applyBorder="1" applyAlignment="1">
      <alignment horizontal="center" vertical="center" wrapText="1"/>
    </xf>
    <xf numFmtId="0" fontId="22" fillId="0" borderId="0" xfId="0" applyFont="1"/>
    <xf numFmtId="0" fontId="23" fillId="16" borderId="0" xfId="0" applyFont="1" applyFill="1"/>
    <xf numFmtId="0" fontId="20" fillId="16" borderId="0" xfId="0" applyFont="1" applyFill="1" applyAlignment="1">
      <alignment horizontal="center" vertical="center" wrapText="1"/>
    </xf>
    <xf numFmtId="165" fontId="24" fillId="0" borderId="1" xfId="0" applyNumberFormat="1" applyFont="1" applyBorder="1" applyAlignment="1">
      <alignment horizontal="center" vertical="center"/>
    </xf>
    <xf numFmtId="165" fontId="25" fillId="0" borderId="1" xfId="0" applyNumberFormat="1" applyFont="1" applyBorder="1" applyAlignment="1">
      <alignment horizontal="center"/>
    </xf>
    <xf numFmtId="165" fontId="26" fillId="17" borderId="1" xfId="0" applyNumberFormat="1" applyFont="1" applyFill="1" applyBorder="1" applyAlignment="1">
      <alignment horizontal="center" vertical="center"/>
    </xf>
    <xf numFmtId="165" fontId="25" fillId="17" borderId="1" xfId="0" applyNumberFormat="1" applyFont="1" applyFill="1" applyBorder="1" applyAlignment="1">
      <alignment horizontal="center" vertical="center"/>
    </xf>
    <xf numFmtId="165" fontId="27" fillId="17" borderId="1" xfId="3" applyNumberFormat="1" applyFont="1" applyFill="1" applyBorder="1" applyAlignment="1">
      <alignment horizontal="center" vertical="center" textRotation="90" wrapText="1"/>
    </xf>
    <xf numFmtId="165" fontId="27" fillId="17" borderId="1" xfId="4" applyNumberFormat="1" applyFont="1" applyFill="1" applyBorder="1" applyAlignment="1">
      <alignment horizontal="center" vertical="center" wrapText="1"/>
    </xf>
    <xf numFmtId="165" fontId="27" fillId="17" borderId="1" xfId="4" applyNumberFormat="1" applyFont="1" applyFill="1" applyBorder="1" applyAlignment="1">
      <alignment horizontal="center" vertical="center" textRotation="90" wrapText="1"/>
    </xf>
    <xf numFmtId="165" fontId="27" fillId="0" borderId="0" xfId="4" applyNumberFormat="1" applyFont="1" applyAlignment="1">
      <alignment horizontal="center" vertical="center" wrapText="1"/>
    </xf>
    <xf numFmtId="165" fontId="28" fillId="4" borderId="0" xfId="0" applyNumberFormat="1" applyFont="1" applyFill="1" applyAlignment="1">
      <alignment horizontal="center" vertical="center" textRotation="90"/>
    </xf>
    <xf numFmtId="165" fontId="27" fillId="13" borderId="0" xfId="3" applyNumberFormat="1" applyFont="1" applyFill="1" applyAlignment="1">
      <alignment horizontal="center" vertical="center" textRotation="90" wrapText="1"/>
    </xf>
    <xf numFmtId="165" fontId="27" fillId="13" borderId="0" xfId="4" applyNumberFormat="1" applyFont="1" applyFill="1" applyAlignment="1">
      <alignment horizontal="center" vertical="center" wrapText="1"/>
    </xf>
    <xf numFmtId="165" fontId="27" fillId="13" borderId="0" xfId="4" applyNumberFormat="1" applyFont="1" applyFill="1" applyAlignment="1">
      <alignment vertical="center" wrapText="1"/>
    </xf>
    <xf numFmtId="165" fontId="27" fillId="14" borderId="0" xfId="4" applyNumberFormat="1" applyFont="1" applyFill="1" applyAlignment="1">
      <alignment horizontal="center" vertical="center" textRotation="90" wrapText="1"/>
    </xf>
    <xf numFmtId="165" fontId="27" fillId="14" borderId="0" xfId="4" applyNumberFormat="1" applyFont="1" applyFill="1" applyAlignment="1">
      <alignment horizontal="center" vertical="center" wrapText="1"/>
    </xf>
    <xf numFmtId="165" fontId="27" fillId="15" borderId="0" xfId="4" applyNumberFormat="1" applyFont="1" applyFill="1" applyAlignment="1">
      <alignment horizontal="center" vertical="center" textRotation="90" wrapText="1"/>
    </xf>
    <xf numFmtId="165" fontId="27" fillId="15" borderId="0" xfId="4" applyNumberFormat="1" applyFont="1" applyFill="1" applyAlignment="1">
      <alignment horizontal="center" vertical="center" wrapText="1"/>
    </xf>
    <xf numFmtId="165" fontId="27" fillId="8" borderId="0" xfId="4" applyNumberFormat="1" applyFont="1" applyFill="1" applyAlignment="1">
      <alignment horizontal="center" vertical="center" textRotation="90" wrapText="1"/>
    </xf>
    <xf numFmtId="165" fontId="27" fillId="8" borderId="0" xfId="4" applyNumberFormat="1" applyFont="1" applyFill="1" applyAlignment="1">
      <alignment horizontal="center" vertical="center" wrapText="1"/>
    </xf>
    <xf numFmtId="165" fontId="27" fillId="9" borderId="0" xfId="4" applyNumberFormat="1" applyFont="1" applyFill="1" applyAlignment="1">
      <alignment horizontal="center" vertical="center" textRotation="90" wrapText="1"/>
    </xf>
    <xf numFmtId="165" fontId="27" fillId="9" borderId="0" xfId="4" applyNumberFormat="1" applyFont="1" applyFill="1" applyAlignment="1">
      <alignment horizontal="center" vertical="center" wrapText="1"/>
    </xf>
    <xf numFmtId="165" fontId="27" fillId="10" borderId="0" xfId="4" applyNumberFormat="1" applyFont="1" applyFill="1" applyAlignment="1">
      <alignment horizontal="center" vertical="center" textRotation="90" wrapText="1"/>
    </xf>
    <xf numFmtId="165" fontId="27" fillId="10" borderId="0" xfId="4" applyNumberFormat="1" applyFont="1" applyFill="1" applyAlignment="1">
      <alignment horizontal="center" vertical="center" wrapText="1"/>
    </xf>
    <xf numFmtId="165" fontId="27" fillId="11" borderId="0" xfId="4" applyNumberFormat="1" applyFont="1" applyFill="1" applyAlignment="1">
      <alignment horizontal="center" vertical="center" textRotation="90" wrapText="1"/>
    </xf>
    <xf numFmtId="165" fontId="27" fillId="11" borderId="0" xfId="4" applyNumberFormat="1" applyFont="1" applyFill="1" applyAlignment="1">
      <alignment horizontal="center" vertical="center" wrapText="1"/>
    </xf>
    <xf numFmtId="165" fontId="16" fillId="0" borderId="0" xfId="0" applyNumberFormat="1" applyFont="1"/>
    <xf numFmtId="165" fontId="29" fillId="16" borderId="0" xfId="0" applyNumberFormat="1" applyFont="1" applyFill="1"/>
    <xf numFmtId="165" fontId="27" fillId="16" borderId="0" xfId="0" applyNumberFormat="1" applyFont="1" applyFill="1" applyAlignment="1">
      <alignment horizontal="center" vertical="center" wrapText="1"/>
    </xf>
    <xf numFmtId="165" fontId="24" fillId="0" borderId="0" xfId="0" applyNumberFormat="1" applyFont="1"/>
    <xf numFmtId="1" fontId="11" fillId="0" borderId="1" xfId="2" quotePrefix="1"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166" fontId="1" fillId="18" borderId="1" xfId="0" applyNumberFormat="1" applyFont="1" applyFill="1" applyBorder="1" applyAlignment="1">
      <alignment horizontal="center" vertical="center"/>
    </xf>
    <xf numFmtId="2" fontId="1" fillId="18" borderId="1" xfId="0" applyNumberFormat="1" applyFont="1" applyFill="1" applyBorder="1" applyAlignment="1">
      <alignment horizontal="center" vertical="center"/>
    </xf>
    <xf numFmtId="0" fontId="1" fillId="18" borderId="1" xfId="0" applyFont="1" applyFill="1" applyBorder="1"/>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1" fontId="11" fillId="0" borderId="1" xfId="2" quotePrefix="1" applyNumberFormat="1" applyFont="1" applyBorder="1" applyAlignment="1">
      <alignment horizontal="justify" vertical="top" wrapText="1"/>
    </xf>
    <xf numFmtId="0" fontId="11" fillId="0" borderId="1" xfId="2" applyFont="1" applyBorder="1" applyAlignment="1">
      <alignment horizontal="justify" vertical="top" wrapText="1"/>
    </xf>
    <xf numFmtId="0" fontId="13" fillId="0" borderId="1" xfId="2" applyFont="1" applyBorder="1" applyAlignment="1">
      <alignment horizontal="center" vertical="center" wrapText="1"/>
    </xf>
    <xf numFmtId="164" fontId="13" fillId="0" borderId="1" xfId="2" applyNumberFormat="1" applyFont="1" applyBorder="1" applyAlignment="1">
      <alignment horizontal="center" vertical="center"/>
    </xf>
    <xf numFmtId="0" fontId="13" fillId="0" borderId="0" xfId="0" applyFont="1" applyAlignment="1">
      <alignment horizontal="center" vertical="center"/>
    </xf>
    <xf numFmtId="164" fontId="13" fillId="0" borderId="0" xfId="0" applyNumberFormat="1" applyFont="1" applyAlignment="1">
      <alignment horizontal="center" vertical="center"/>
    </xf>
    <xf numFmtId="2" fontId="13" fillId="0" borderId="0" xfId="0" applyNumberFormat="1" applyFont="1" applyAlignment="1">
      <alignment horizontal="center" vertical="center"/>
    </xf>
    <xf numFmtId="2" fontId="13" fillId="0" borderId="0" xfId="0" applyNumberFormat="1" applyFont="1"/>
    <xf numFmtId="1" fontId="13" fillId="0" borderId="0" xfId="0" applyNumberFormat="1" applyFont="1" applyAlignment="1">
      <alignment horizontal="center" vertical="center"/>
    </xf>
    <xf numFmtId="0" fontId="13" fillId="0" borderId="0" xfId="0" applyFont="1" applyAlignment="1">
      <alignment horizontal="center" vertical="center" wrapText="1"/>
    </xf>
    <xf numFmtId="0" fontId="5" fillId="0" borderId="0" xfId="0" applyFont="1"/>
    <xf numFmtId="0" fontId="34" fillId="20" borderId="29" xfId="0" applyFont="1" applyFill="1" applyBorder="1" applyAlignment="1">
      <alignment horizontal="center" vertical="center" wrapText="1"/>
    </xf>
    <xf numFmtId="0" fontId="34" fillId="20" borderId="28" xfId="0" applyFont="1" applyFill="1" applyBorder="1" applyAlignment="1">
      <alignment horizontal="center" vertical="center" wrapText="1"/>
    </xf>
    <xf numFmtId="0" fontId="34" fillId="20" borderId="31" xfId="0" applyFont="1" applyFill="1" applyBorder="1" applyAlignment="1">
      <alignment horizontal="center" vertical="center" wrapText="1"/>
    </xf>
    <xf numFmtId="0" fontId="34" fillId="20" borderId="30" xfId="0" applyFont="1" applyFill="1" applyBorder="1" applyAlignment="1">
      <alignment horizontal="center" vertical="center" wrapText="1"/>
    </xf>
    <xf numFmtId="0" fontId="35" fillId="0" borderId="30" xfId="0" applyFont="1" applyBorder="1" applyAlignment="1">
      <alignment vertical="center" wrapText="1"/>
    </xf>
    <xf numFmtId="0" fontId="36" fillId="0" borderId="31" xfId="0" applyFont="1" applyBorder="1" applyAlignment="1">
      <alignment horizontal="center" vertical="center" wrapText="1"/>
    </xf>
    <xf numFmtId="9" fontId="36" fillId="18" borderId="31" xfId="1" applyFont="1" applyFill="1" applyBorder="1" applyAlignment="1">
      <alignment horizontal="center" vertical="center" wrapText="1"/>
    </xf>
    <xf numFmtId="0" fontId="36" fillId="0" borderId="30" xfId="0" applyFont="1" applyBorder="1" applyAlignment="1">
      <alignment vertical="center" wrapText="1"/>
    </xf>
    <xf numFmtId="0" fontId="36" fillId="18" borderId="31" xfId="0" applyFont="1" applyFill="1" applyBorder="1" applyAlignment="1">
      <alignment horizontal="center" vertical="center" wrapText="1"/>
    </xf>
    <xf numFmtId="0" fontId="33" fillId="0" borderId="30" xfId="0" applyFont="1" applyBorder="1" applyAlignment="1">
      <alignment vertical="center" wrapText="1"/>
    </xf>
    <xf numFmtId="0" fontId="33" fillId="18" borderId="31" xfId="0" applyFont="1" applyFill="1" applyBorder="1" applyAlignment="1">
      <alignment horizontal="center" vertical="center" wrapText="1"/>
    </xf>
    <xf numFmtId="0" fontId="1" fillId="21" borderId="0" xfId="0" applyFont="1" applyFill="1"/>
    <xf numFmtId="0" fontId="34" fillId="20" borderId="35" xfId="0" applyFont="1" applyFill="1" applyBorder="1" applyAlignment="1">
      <alignment horizontal="center" vertical="center" wrapText="1"/>
    </xf>
    <xf numFmtId="0" fontId="34" fillId="20" borderId="36" xfId="0" applyFont="1" applyFill="1" applyBorder="1" applyAlignment="1">
      <alignment horizontal="center" vertical="center" wrapText="1"/>
    </xf>
    <xf numFmtId="0" fontId="37" fillId="0" borderId="35" xfId="0" applyFont="1" applyBorder="1" applyAlignment="1">
      <alignment horizontal="center" vertical="center" wrapText="1"/>
    </xf>
    <xf numFmtId="0" fontId="37" fillId="18" borderId="36" xfId="0" applyFont="1" applyFill="1" applyBorder="1" applyAlignment="1">
      <alignment horizontal="center" vertical="center" wrapText="1"/>
    </xf>
    <xf numFmtId="0" fontId="33" fillId="20" borderId="37" xfId="0" applyFont="1" applyFill="1" applyBorder="1" applyAlignment="1">
      <alignment horizontal="center" vertical="center" wrapText="1"/>
    </xf>
    <xf numFmtId="0" fontId="34" fillId="20" borderId="38" xfId="0" applyFont="1" applyFill="1" applyBorder="1" applyAlignment="1">
      <alignment horizontal="center" vertical="center" wrapText="1"/>
    </xf>
    <xf numFmtId="0" fontId="38" fillId="0" borderId="30" xfId="0" applyFont="1" applyBorder="1" applyAlignment="1">
      <alignment horizontal="center" vertical="center" wrapText="1"/>
    </xf>
    <xf numFmtId="0" fontId="38" fillId="0" borderId="31" xfId="0" applyFont="1" applyBorder="1" applyAlignment="1">
      <alignment horizontal="center" vertical="center" wrapText="1"/>
    </xf>
    <xf numFmtId="0" fontId="33" fillId="0" borderId="0" xfId="0" applyFont="1" applyAlignment="1">
      <alignment vertical="center" wrapText="1"/>
    </xf>
    <xf numFmtId="0" fontId="39" fillId="0" borderId="31" xfId="0" applyFont="1" applyBorder="1" applyAlignment="1">
      <alignment horizontal="center" vertical="center" wrapText="1"/>
    </xf>
    <xf numFmtId="0" fontId="40" fillId="0" borderId="31" xfId="0" applyFont="1" applyBorder="1" applyAlignment="1">
      <alignment horizontal="center" vertical="center" wrapText="1"/>
    </xf>
    <xf numFmtId="9" fontId="39" fillId="18" borderId="31" xfId="1" applyFont="1" applyFill="1" applyBorder="1" applyAlignment="1">
      <alignment horizontal="center" vertical="center" wrapText="1"/>
    </xf>
    <xf numFmtId="0" fontId="32" fillId="0" borderId="0" xfId="0" applyFont="1" applyAlignment="1">
      <alignment horizontal="center"/>
    </xf>
    <xf numFmtId="0" fontId="33" fillId="0" borderId="31" xfId="0" applyFont="1" applyBorder="1" applyAlignment="1">
      <alignment horizontal="center" vertical="center" wrapText="1"/>
    </xf>
    <xf numFmtId="0" fontId="19" fillId="0" borderId="0" xfId="0" applyFont="1"/>
    <xf numFmtId="0" fontId="34" fillId="22" borderId="0" xfId="0" applyFont="1" applyFill="1" applyAlignment="1">
      <alignment horizontal="justify" vertical="center" wrapText="1"/>
    </xf>
    <xf numFmtId="0" fontId="37" fillId="0" borderId="0" xfId="0" applyFont="1" applyAlignment="1">
      <alignment horizontal="justify" vertical="center"/>
    </xf>
    <xf numFmtId="0" fontId="37" fillId="0" borderId="0" xfId="0" applyFont="1" applyAlignment="1">
      <alignment horizontal="justify" vertical="center" wrapText="1"/>
    </xf>
    <xf numFmtId="0" fontId="17" fillId="9" borderId="19" xfId="4" applyFont="1" applyFill="1" applyBorder="1" applyAlignment="1">
      <alignment horizontal="center" vertical="center" wrapText="1"/>
    </xf>
    <xf numFmtId="0" fontId="17" fillId="10" borderId="19" xfId="4" applyFont="1" applyFill="1" applyBorder="1" applyAlignment="1">
      <alignment horizontal="center" vertical="center" wrapText="1"/>
    </xf>
    <xf numFmtId="0" fontId="1" fillId="18" borderId="0" xfId="0" applyFont="1" applyFill="1"/>
    <xf numFmtId="0" fontId="17" fillId="14" borderId="41" xfId="4" applyFont="1" applyFill="1" applyBorder="1" applyAlignment="1">
      <alignment horizontal="center" vertical="center" wrapText="1"/>
    </xf>
    <xf numFmtId="0" fontId="17" fillId="14" borderId="40" xfId="0" applyFont="1" applyFill="1" applyBorder="1" applyAlignment="1">
      <alignment horizontal="center" vertical="center" wrapText="1"/>
    </xf>
    <xf numFmtId="0" fontId="17" fillId="14" borderId="40" xfId="0" applyFont="1" applyFill="1" applyBorder="1" applyAlignment="1">
      <alignment vertical="center"/>
    </xf>
    <xf numFmtId="9" fontId="17" fillId="14" borderId="14" xfId="1" applyFont="1" applyFill="1" applyBorder="1" applyAlignment="1">
      <alignment horizontal="center" vertical="center" wrapText="1"/>
    </xf>
    <xf numFmtId="0" fontId="17" fillId="14" borderId="14" xfId="4" applyFont="1" applyFill="1" applyBorder="1" applyAlignment="1">
      <alignment horizontal="center" vertical="center" wrapText="1"/>
    </xf>
    <xf numFmtId="9" fontId="1" fillId="18" borderId="0" xfId="1" applyFont="1" applyFill="1" applyBorder="1" applyAlignment="1">
      <alignment horizontal="center"/>
    </xf>
    <xf numFmtId="0" fontId="37" fillId="0" borderId="30" xfId="0" applyFont="1" applyBorder="1" applyAlignment="1">
      <alignment vertical="center" wrapText="1"/>
    </xf>
    <xf numFmtId="0" fontId="5" fillId="0" borderId="0" xfId="0" applyFont="1" applyAlignment="1">
      <alignment horizontal="right"/>
    </xf>
    <xf numFmtId="0" fontId="33" fillId="24" borderId="37" xfId="0" applyFont="1" applyFill="1" applyBorder="1" applyAlignment="1">
      <alignment horizontal="center" vertical="center" wrapText="1"/>
    </xf>
    <xf numFmtId="0" fontId="33" fillId="0" borderId="37" xfId="0" applyFont="1" applyBorder="1" applyAlignment="1">
      <alignment vertical="center" wrapText="1"/>
    </xf>
    <xf numFmtId="9" fontId="36" fillId="18" borderId="31" xfId="0" applyNumberFormat="1" applyFont="1" applyFill="1" applyBorder="1" applyAlignment="1">
      <alignment horizontal="center" vertical="center" wrapText="1"/>
    </xf>
    <xf numFmtId="0" fontId="44" fillId="0" borderId="30" xfId="0" applyFont="1" applyBorder="1" applyAlignment="1">
      <alignment vertical="center" wrapText="1"/>
    </xf>
    <xf numFmtId="0" fontId="45" fillId="18" borderId="31" xfId="0" applyFont="1" applyFill="1" applyBorder="1" applyAlignment="1">
      <alignment horizontal="center" vertical="center" wrapText="1"/>
    </xf>
    <xf numFmtId="9" fontId="45" fillId="18" borderId="31"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166" fontId="36" fillId="18" borderId="31" xfId="0" applyNumberFormat="1" applyFont="1" applyFill="1" applyBorder="1" applyAlignment="1">
      <alignment horizontal="center" vertical="center" wrapText="1"/>
    </xf>
    <xf numFmtId="166" fontId="45" fillId="18" borderId="31" xfId="0" applyNumberFormat="1" applyFont="1" applyFill="1" applyBorder="1" applyAlignment="1">
      <alignment horizontal="center" vertical="center" wrapText="1"/>
    </xf>
    <xf numFmtId="9" fontId="45" fillId="18" borderId="31" xfId="1" applyFont="1" applyFill="1" applyBorder="1" applyAlignment="1">
      <alignment horizontal="center" vertical="center" wrapText="1"/>
    </xf>
    <xf numFmtId="1" fontId="50" fillId="0" borderId="1" xfId="0" applyNumberFormat="1" applyFont="1" applyBorder="1" applyAlignment="1">
      <alignment horizontal="center" vertical="center" wrapText="1"/>
    </xf>
    <xf numFmtId="1" fontId="5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2" fillId="0" borderId="1" xfId="0" applyFont="1" applyBorder="1" applyAlignment="1">
      <alignment horizontal="center" vertical="center"/>
    </xf>
    <xf numFmtId="0" fontId="53" fillId="0" borderId="1" xfId="0" applyFont="1" applyBorder="1" applyAlignment="1">
      <alignment vertical="center"/>
    </xf>
    <xf numFmtId="0" fontId="54" fillId="0" borderId="1" xfId="0" applyFont="1" applyBorder="1" applyAlignment="1">
      <alignment horizontal="center" vertical="center"/>
    </xf>
    <xf numFmtId="0" fontId="55" fillId="0" borderId="1" xfId="0" applyFont="1" applyBorder="1" applyAlignment="1">
      <alignment horizontal="center" vertical="center"/>
    </xf>
    <xf numFmtId="0" fontId="16" fillId="0" borderId="1" xfId="0" applyFont="1" applyBorder="1" applyAlignment="1">
      <alignment horizontal="center" vertical="center"/>
    </xf>
    <xf numFmtId="1" fontId="4" fillId="0" borderId="1" xfId="0" applyNumberFormat="1" applyFont="1" applyBorder="1" applyAlignment="1">
      <alignment horizontal="center" vertical="center"/>
    </xf>
    <xf numFmtId="9"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53" fillId="0" borderId="1" xfId="0" applyFont="1" applyBorder="1" applyAlignment="1">
      <alignment horizontal="left" vertical="center"/>
    </xf>
    <xf numFmtId="0" fontId="55" fillId="0" borderId="1" xfId="0" applyFont="1" applyBorder="1" applyAlignment="1">
      <alignment horizontal="center"/>
    </xf>
    <xf numFmtId="0" fontId="55" fillId="0" borderId="1" xfId="0" quotePrefix="1" applyFont="1" applyBorder="1" applyAlignment="1">
      <alignment horizontal="center" vertical="center"/>
    </xf>
    <xf numFmtId="0" fontId="16" fillId="0" borderId="1" xfId="0" applyFont="1" applyBorder="1" applyAlignment="1">
      <alignment horizontal="center"/>
    </xf>
    <xf numFmtId="1" fontId="4" fillId="0" borderId="1" xfId="0" applyNumberFormat="1" applyFont="1" applyBorder="1" applyAlignment="1">
      <alignment horizontal="center"/>
    </xf>
    <xf numFmtId="0" fontId="16" fillId="0" borderId="1" xfId="0" applyFont="1" applyBorder="1"/>
    <xf numFmtId="0" fontId="53" fillId="0" borderId="1" xfId="0" applyFont="1" applyBorder="1" applyAlignment="1">
      <alignment horizontal="left" vertical="center" indent="1"/>
    </xf>
    <xf numFmtId="9" fontId="16" fillId="0" borderId="1" xfId="0" applyNumberFormat="1" applyFont="1" applyBorder="1" applyAlignment="1">
      <alignment horizontal="center"/>
    </xf>
    <xf numFmtId="9" fontId="16" fillId="0" borderId="1" xfId="1" applyFont="1" applyBorder="1" applyAlignment="1">
      <alignment horizontal="center"/>
    </xf>
    <xf numFmtId="0" fontId="53" fillId="0" borderId="1" xfId="0" applyFont="1" applyBorder="1" applyAlignment="1">
      <alignment horizontal="left" vertical="center" indent="2"/>
    </xf>
    <xf numFmtId="0" fontId="56" fillId="0" borderId="1" xfId="0" applyFont="1" applyBorder="1" applyAlignment="1">
      <alignment horizontal="left" vertical="center" wrapText="1"/>
    </xf>
    <xf numFmtId="0" fontId="16" fillId="0" borderId="1" xfId="0" applyFont="1" applyBorder="1" applyAlignment="1">
      <alignment vertical="center"/>
    </xf>
    <xf numFmtId="0" fontId="56" fillId="0" borderId="1" xfId="0" applyFont="1" applyBorder="1" applyAlignment="1">
      <alignment horizontal="left" vertical="center" wrapText="1" indent="1"/>
    </xf>
    <xf numFmtId="1" fontId="4" fillId="0" borderId="1" xfId="1" applyNumberFormat="1" applyFont="1" applyBorder="1" applyAlignment="1">
      <alignment horizontal="center"/>
    </xf>
    <xf numFmtId="0" fontId="46" fillId="0" borderId="0" xfId="5"/>
    <xf numFmtId="0" fontId="4" fillId="0" borderId="1" xfId="0" applyFont="1" applyBorder="1" applyAlignment="1">
      <alignment vertical="center"/>
    </xf>
    <xf numFmtId="0" fontId="46" fillId="0" borderId="1" xfId="5" applyBorder="1" applyAlignment="1">
      <alignment vertical="center"/>
    </xf>
    <xf numFmtId="0" fontId="55" fillId="25" borderId="1" xfId="0" applyFont="1" applyFill="1" applyBorder="1" applyAlignment="1">
      <alignment horizontal="center" vertical="center"/>
    </xf>
    <xf numFmtId="0" fontId="16" fillId="25" borderId="1" xfId="0" applyFont="1" applyFill="1" applyBorder="1" applyAlignment="1">
      <alignment horizontal="center"/>
    </xf>
    <xf numFmtId="1" fontId="4" fillId="25" borderId="1" xfId="0" applyNumberFormat="1" applyFont="1" applyFill="1" applyBorder="1" applyAlignment="1">
      <alignment horizontal="center"/>
    </xf>
    <xf numFmtId="0" fontId="56" fillId="0" borderId="1" xfId="0" applyFont="1" applyBorder="1" applyAlignment="1">
      <alignment horizontal="left" vertical="center" wrapText="1" indent="2"/>
    </xf>
    <xf numFmtId="0" fontId="52" fillId="0" borderId="1" xfId="0" applyFont="1" applyBorder="1"/>
    <xf numFmtId="0" fontId="56" fillId="0" borderId="1" xfId="0" applyFont="1" applyBorder="1" applyAlignment="1">
      <alignment horizontal="left" vertical="center" indent="1"/>
    </xf>
    <xf numFmtId="10" fontId="16" fillId="0" borderId="1" xfId="1" applyNumberFormat="1" applyFont="1" applyBorder="1" applyAlignment="1">
      <alignment horizontal="center"/>
    </xf>
    <xf numFmtId="0" fontId="56" fillId="0" borderId="1" xfId="0" applyFont="1" applyBorder="1" applyAlignment="1">
      <alignment vertical="center"/>
    </xf>
    <xf numFmtId="0" fontId="0" fillId="0" borderId="1" xfId="0" applyBorder="1" applyAlignment="1">
      <alignment horizontal="center"/>
    </xf>
    <xf numFmtId="0" fontId="52" fillId="0" borderId="0" xfId="0" applyFont="1"/>
    <xf numFmtId="0" fontId="56" fillId="0" borderId="0" xfId="0" applyFont="1" applyAlignment="1">
      <alignment vertical="center"/>
    </xf>
    <xf numFmtId="0" fontId="52" fillId="0" borderId="0" xfId="0" applyFont="1" applyAlignment="1">
      <alignment horizontal="center" vertical="center"/>
    </xf>
    <xf numFmtId="1" fontId="4" fillId="0" borderId="0" xfId="0" applyNumberFormat="1" applyFont="1"/>
    <xf numFmtId="0" fontId="16" fillId="0" borderId="0" xfId="0" applyFont="1"/>
    <xf numFmtId="0" fontId="53" fillId="0" borderId="0" xfId="0" applyFont="1"/>
    <xf numFmtId="0" fontId="1" fillId="26" borderId="0" xfId="0" applyFont="1" applyFill="1"/>
    <xf numFmtId="2" fontId="59" fillId="27" borderId="42" xfId="0" applyNumberFormat="1" applyFont="1" applyFill="1" applyBorder="1" applyAlignment="1">
      <alignment horizontal="left" vertical="center"/>
    </xf>
    <xf numFmtId="0" fontId="60" fillId="27" borderId="43" xfId="0" applyFont="1" applyFill="1" applyBorder="1" applyAlignment="1">
      <alignment horizontal="justify" vertical="top" wrapText="1"/>
    </xf>
    <xf numFmtId="2" fontId="61" fillId="27" borderId="44" xfId="6" applyNumberFormat="1" applyFont="1" applyFill="1" applyBorder="1" applyAlignment="1">
      <alignment horizontal="right" vertical="center"/>
    </xf>
    <xf numFmtId="2" fontId="59" fillId="28" borderId="42" xfId="0" applyNumberFormat="1" applyFont="1" applyFill="1" applyBorder="1" applyAlignment="1">
      <alignment horizontal="left" vertical="center"/>
    </xf>
    <xf numFmtId="0" fontId="60" fillId="28" borderId="43" xfId="0" applyFont="1" applyFill="1" applyBorder="1" applyAlignment="1">
      <alignment horizontal="justify" vertical="top" wrapText="1"/>
    </xf>
    <xf numFmtId="2" fontId="61" fillId="28" borderId="43" xfId="7" applyNumberFormat="1" applyFont="1" applyFill="1" applyBorder="1" applyAlignment="1">
      <alignment horizontal="right" vertical="center"/>
    </xf>
    <xf numFmtId="2" fontId="59" fillId="12" borderId="42" xfId="0" applyNumberFormat="1" applyFont="1" applyFill="1" applyBorder="1" applyAlignment="1">
      <alignment horizontal="left" vertical="center"/>
    </xf>
    <xf numFmtId="0" fontId="60" fillId="12" borderId="43" xfId="0" applyFont="1" applyFill="1" applyBorder="1" applyAlignment="1">
      <alignment horizontal="justify" vertical="top" wrapText="1"/>
    </xf>
    <xf numFmtId="2" fontId="61" fillId="12" borderId="43" xfId="7" applyNumberFormat="1" applyFont="1" applyFill="1" applyBorder="1" applyAlignment="1">
      <alignment horizontal="center" vertical="center"/>
    </xf>
    <xf numFmtId="2" fontId="61" fillId="0" borderId="45" xfId="8" applyNumberFormat="1" applyFont="1" applyBorder="1" applyAlignment="1">
      <alignment horizontal="left" vertical="center" wrapText="1"/>
    </xf>
    <xf numFmtId="0" fontId="61" fillId="0" borderId="43" xfId="0" applyFont="1" applyBorder="1" applyAlignment="1">
      <alignment horizontal="justify" vertical="top" wrapText="1"/>
    </xf>
    <xf numFmtId="0" fontId="61" fillId="0" borderId="43" xfId="9" applyFont="1" applyBorder="1" applyAlignment="1">
      <alignment horizontal="center" vertical="center"/>
    </xf>
    <xf numFmtId="2" fontId="61" fillId="0" borderId="43" xfId="7" applyNumberFormat="1" applyFont="1" applyBorder="1" applyAlignment="1">
      <alignment horizontal="center" vertical="center"/>
    </xf>
    <xf numFmtId="2" fontId="61" fillId="0" borderId="42" xfId="0" applyNumberFormat="1" applyFont="1" applyBorder="1" applyAlignment="1">
      <alignment horizontal="left" vertical="center"/>
    </xf>
    <xf numFmtId="2" fontId="60" fillId="12" borderId="42" xfId="0" applyNumberFormat="1" applyFont="1" applyFill="1" applyBorder="1" applyAlignment="1">
      <alignment horizontal="left" vertical="center"/>
    </xf>
    <xf numFmtId="2" fontId="60" fillId="12" borderId="43" xfId="0" applyNumberFormat="1" applyFont="1" applyFill="1" applyBorder="1" applyAlignment="1">
      <alignment horizontal="center" vertical="center" wrapText="1"/>
    </xf>
    <xf numFmtId="0" fontId="61" fillId="0" borderId="44" xfId="9" applyFont="1" applyBorder="1" applyAlignment="1">
      <alignment horizontal="center" vertical="center"/>
    </xf>
    <xf numFmtId="2" fontId="60" fillId="28" borderId="42" xfId="0" applyNumberFormat="1" applyFont="1" applyFill="1" applyBorder="1" applyAlignment="1">
      <alignment horizontal="left" vertical="center"/>
    </xf>
    <xf numFmtId="2" fontId="63" fillId="28" borderId="43" xfId="7" applyNumberFormat="1" applyFont="1" applyFill="1" applyBorder="1" applyAlignment="1">
      <alignment horizontal="center" vertical="center"/>
    </xf>
    <xf numFmtId="2" fontId="60" fillId="12" borderId="43" xfId="0" applyNumberFormat="1" applyFont="1" applyFill="1" applyBorder="1" applyAlignment="1">
      <alignment horizontal="justify" vertical="center" wrapText="1"/>
    </xf>
    <xf numFmtId="2" fontId="61" fillId="0" borderId="43" xfId="9" applyNumberFormat="1" applyFont="1" applyBorder="1" applyAlignment="1">
      <alignment horizontal="center" vertical="center"/>
    </xf>
    <xf numFmtId="0" fontId="61" fillId="0" borderId="42" xfId="8" applyFont="1" applyBorder="1" applyAlignment="1">
      <alignment vertical="center"/>
    </xf>
    <xf numFmtId="0" fontId="64" fillId="0" borderId="43" xfId="0" applyFont="1" applyBorder="1" applyAlignment="1">
      <alignment horizontal="justify" vertical="center" wrapText="1" readingOrder="1"/>
    </xf>
    <xf numFmtId="169" fontId="61" fillId="0" borderId="43" xfId="8" applyNumberFormat="1" applyFont="1" applyBorder="1" applyAlignment="1">
      <alignment horizontal="center" vertical="center"/>
    </xf>
    <xf numFmtId="0" fontId="65" fillId="0" borderId="43" xfId="0" applyFont="1" applyBorder="1" applyAlignment="1">
      <alignment horizontal="justify" vertical="center" wrapText="1" readingOrder="1"/>
    </xf>
    <xf numFmtId="0" fontId="61" fillId="0" borderId="42" xfId="8" applyFont="1" applyBorder="1" applyAlignment="1">
      <alignment horizontal="left" vertical="center" wrapText="1"/>
    </xf>
    <xf numFmtId="0" fontId="61" fillId="0" borderId="43" xfId="8" applyFont="1" applyBorder="1" applyAlignment="1">
      <alignment vertical="center"/>
    </xf>
    <xf numFmtId="2" fontId="61" fillId="0" borderId="43" xfId="8" applyNumberFormat="1" applyFont="1" applyBorder="1" applyAlignment="1">
      <alignment horizontal="center" vertical="center"/>
    </xf>
    <xf numFmtId="0" fontId="66" fillId="0" borderId="43" xfId="0" applyFont="1" applyBorder="1" applyAlignment="1">
      <alignment horizontal="justify" vertical="center" wrapText="1" readingOrder="1"/>
    </xf>
    <xf numFmtId="0" fontId="61" fillId="0" borderId="43" xfId="8" applyFont="1" applyBorder="1" applyAlignment="1">
      <alignment horizontal="center" vertical="center"/>
    </xf>
    <xf numFmtId="0" fontId="65" fillId="0" borderId="43" xfId="0" applyFont="1" applyBorder="1" applyAlignment="1">
      <alignment horizontal="justify" vertical="center" wrapText="1"/>
    </xf>
    <xf numFmtId="169" fontId="61" fillId="0" borderId="43" xfId="8" applyNumberFormat="1" applyFont="1" applyBorder="1" applyAlignment="1">
      <alignment horizontal="center" vertical="center" wrapText="1"/>
    </xf>
    <xf numFmtId="2" fontId="60" fillId="0" borderId="43" xfId="7" applyNumberFormat="1" applyFont="1" applyBorder="1" applyAlignment="1">
      <alignment horizontal="right" vertical="center"/>
    </xf>
    <xf numFmtId="0" fontId="63" fillId="0" borderId="43" xfId="8" applyFont="1" applyBorder="1" applyAlignment="1">
      <alignment horizontal="center" vertical="center"/>
    </xf>
    <xf numFmtId="2" fontId="63" fillId="0" borderId="43" xfId="8" applyNumberFormat="1" applyFont="1" applyBorder="1" applyAlignment="1">
      <alignment horizontal="center" vertical="center"/>
    </xf>
    <xf numFmtId="49" fontId="61" fillId="0" borderId="43" xfId="0" applyNumberFormat="1" applyFont="1" applyBorder="1" applyAlignment="1">
      <alignment horizontal="justify" vertical="top" wrapText="1"/>
    </xf>
    <xf numFmtId="0" fontId="61" fillId="0" borderId="43" xfId="0" applyFont="1" applyBorder="1" applyAlignment="1">
      <alignment horizontal="justify" vertical="center" wrapText="1"/>
    </xf>
    <xf numFmtId="2" fontId="61" fillId="0" borderId="46" xfId="0" applyNumberFormat="1" applyFont="1" applyBorder="1" applyAlignment="1">
      <alignment vertical="center"/>
    </xf>
    <xf numFmtId="0" fontId="67" fillId="0" borderId="42" xfId="8" applyFont="1" applyBorder="1" applyAlignment="1">
      <alignment horizontal="left" vertical="center" wrapText="1"/>
    </xf>
    <xf numFmtId="0" fontId="68" fillId="0" borderId="43" xfId="0" applyFont="1" applyBorder="1" applyAlignment="1">
      <alignment horizontal="justify" vertical="center" wrapText="1" readingOrder="1"/>
    </xf>
    <xf numFmtId="0" fontId="68" fillId="0" borderId="43" xfId="0" applyFont="1" applyBorder="1" applyAlignment="1">
      <alignment horizontal="justify" vertical="center" wrapText="1"/>
    </xf>
    <xf numFmtId="0" fontId="69" fillId="0" borderId="43" xfId="0" applyFont="1" applyBorder="1" applyAlignment="1">
      <alignment horizontal="justify" vertical="center" wrapText="1"/>
    </xf>
    <xf numFmtId="0" fontId="61" fillId="0" borderId="0" xfId="9" applyFont="1" applyAlignment="1">
      <alignment horizontal="center" vertical="center"/>
    </xf>
    <xf numFmtId="0" fontId="69" fillId="0" borderId="0" xfId="0" applyFont="1" applyAlignment="1">
      <alignment horizontal="justify" vertical="center" wrapText="1" readingOrder="1"/>
    </xf>
    <xf numFmtId="2" fontId="67" fillId="0" borderId="42" xfId="0" applyNumberFormat="1" applyFont="1" applyBorder="1" applyAlignment="1">
      <alignment horizontal="left" vertical="center"/>
    </xf>
    <xf numFmtId="49" fontId="70" fillId="0" borderId="43" xfId="0" applyNumberFormat="1" applyFont="1" applyBorder="1" applyAlignment="1">
      <alignment horizontal="justify" vertical="top" wrapText="1"/>
    </xf>
    <xf numFmtId="0" fontId="67" fillId="0" borderId="43" xfId="8" applyFont="1" applyBorder="1" applyAlignment="1">
      <alignment horizontal="left" vertical="center" wrapText="1"/>
    </xf>
    <xf numFmtId="2" fontId="67" fillId="0" borderId="43" xfId="0" applyNumberFormat="1" applyFont="1" applyBorder="1" applyAlignment="1">
      <alignment horizontal="left" vertical="center"/>
    </xf>
    <xf numFmtId="0" fontId="61" fillId="0" borderId="44" xfId="8" applyFont="1" applyBorder="1" applyAlignment="1">
      <alignment horizontal="center" vertical="center"/>
    </xf>
    <xf numFmtId="2" fontId="67" fillId="0" borderId="46" xfId="0" applyNumberFormat="1" applyFont="1" applyBorder="1" applyAlignment="1">
      <alignment horizontal="left" vertical="center"/>
    </xf>
    <xf numFmtId="0" fontId="69" fillId="0" borderId="43" xfId="0" applyFont="1" applyBorder="1" applyAlignment="1">
      <alignment horizontal="justify" vertical="center" wrapText="1" readingOrder="1"/>
    </xf>
    <xf numFmtId="170" fontId="61" fillId="0" borderId="43" xfId="7" applyNumberFormat="1" applyFont="1" applyBorder="1" applyAlignment="1">
      <alignment horizontal="center" vertical="center"/>
    </xf>
    <xf numFmtId="0" fontId="61" fillId="0" borderId="43" xfId="8" applyFont="1" applyBorder="1" applyAlignment="1">
      <alignment horizontal="left" vertical="center" wrapText="1"/>
    </xf>
    <xf numFmtId="0" fontId="71" fillId="0" borderId="43" xfId="0" applyFont="1" applyBorder="1" applyAlignment="1">
      <alignment horizontal="justify" vertical="center" wrapText="1" readingOrder="1"/>
    </xf>
    <xf numFmtId="0" fontId="60" fillId="12" borderId="43" xfId="0" applyFont="1" applyFill="1" applyBorder="1" applyAlignment="1">
      <alignment horizontal="justify" vertical="center" wrapText="1"/>
    </xf>
    <xf numFmtId="0" fontId="60" fillId="0" borderId="43" xfId="0" applyFont="1" applyBorder="1" applyAlignment="1">
      <alignment horizontal="justify" vertical="center" wrapText="1"/>
    </xf>
    <xf numFmtId="2" fontId="60" fillId="0" borderId="43" xfId="0" applyNumberFormat="1" applyFont="1" applyBorder="1" applyAlignment="1">
      <alignment horizontal="justify" vertical="center" wrapText="1"/>
    </xf>
    <xf numFmtId="0" fontId="72" fillId="0" borderId="43" xfId="0" applyFont="1" applyBorder="1" applyAlignment="1">
      <alignment horizontal="justify" vertical="center" wrapText="1" readingOrder="1"/>
    </xf>
    <xf numFmtId="2" fontId="61" fillId="0" borderId="43" xfId="0" applyNumberFormat="1" applyFont="1" applyBorder="1" applyAlignment="1">
      <alignment horizontal="justify" vertical="center" wrapText="1"/>
    </xf>
    <xf numFmtId="0" fontId="67" fillId="0" borderId="46" xfId="8" applyFont="1" applyBorder="1" applyAlignment="1">
      <alignment horizontal="left" vertical="center" wrapText="1"/>
    </xf>
    <xf numFmtId="4" fontId="67" fillId="0" borderId="43" xfId="8" applyNumberFormat="1" applyFont="1" applyBorder="1" applyAlignment="1">
      <alignment horizontal="center" vertical="center" wrapText="1"/>
    </xf>
    <xf numFmtId="2" fontId="1" fillId="0" borderId="1" xfId="0" applyNumberFormat="1" applyFont="1" applyBorder="1"/>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0" borderId="1" xfId="0" applyFont="1" applyBorder="1" applyAlignment="1">
      <alignment horizontal="left" vertical="center" wrapText="1"/>
    </xf>
    <xf numFmtId="0" fontId="17" fillId="16" borderId="19" xfId="0" applyFont="1" applyFill="1" applyBorder="1" applyAlignment="1">
      <alignment horizontal="center" vertical="center" wrapText="1"/>
    </xf>
    <xf numFmtId="0" fontId="17" fillId="16" borderId="20" xfId="0" applyFont="1" applyFill="1" applyBorder="1" applyAlignment="1">
      <alignment horizontal="center" vertical="center" wrapText="1"/>
    </xf>
    <xf numFmtId="0" fontId="17" fillId="16" borderId="16" xfId="0" applyFont="1" applyFill="1" applyBorder="1" applyAlignment="1">
      <alignment horizontal="center" vertical="center" wrapText="1"/>
    </xf>
    <xf numFmtId="0" fontId="6" fillId="11" borderId="4" xfId="3" applyFont="1" applyFill="1" applyBorder="1" applyAlignment="1">
      <alignment horizontal="center"/>
    </xf>
    <xf numFmtId="0" fontId="6" fillId="11" borderId="5" xfId="3" applyFont="1" applyFill="1" applyBorder="1" applyAlignment="1">
      <alignment horizontal="center"/>
    </xf>
    <xf numFmtId="0" fontId="16" fillId="12" borderId="6" xfId="3" applyFont="1" applyFill="1" applyBorder="1" applyAlignment="1">
      <alignment horizontal="center"/>
    </xf>
    <xf numFmtId="0" fontId="16" fillId="12" borderId="7" xfId="3" applyFont="1" applyFill="1" applyBorder="1" applyAlignment="1">
      <alignment horizontal="center"/>
    </xf>
    <xf numFmtId="0" fontId="14" fillId="0" borderId="2" xfId="2" applyFont="1" applyBorder="1" applyAlignment="1">
      <alignment horizontal="left" vertical="center"/>
    </xf>
    <xf numFmtId="0" fontId="17" fillId="6" borderId="10" xfId="4" applyFont="1" applyFill="1" applyBorder="1" applyAlignment="1">
      <alignment horizontal="center" vertical="center" wrapText="1"/>
    </xf>
    <xf numFmtId="0" fontId="17" fillId="6" borderId="11" xfId="4" applyFont="1" applyFill="1" applyBorder="1" applyAlignment="1">
      <alignment horizontal="center" vertical="center" wrapText="1"/>
    </xf>
    <xf numFmtId="2" fontId="17" fillId="6" borderId="10" xfId="4" applyNumberFormat="1" applyFont="1" applyFill="1" applyBorder="1" applyAlignment="1" applyProtection="1">
      <alignment horizontal="center" vertical="center" wrapText="1"/>
      <protection locked="0"/>
    </xf>
    <xf numFmtId="2" fontId="17" fillId="6" borderId="11" xfId="4" applyNumberFormat="1" applyFont="1" applyFill="1" applyBorder="1" applyAlignment="1" applyProtection="1">
      <alignment horizontal="center" vertical="center" wrapText="1"/>
      <protection locked="0"/>
    </xf>
    <xf numFmtId="0" fontId="17" fillId="11" borderId="12" xfId="4" applyFont="1" applyFill="1" applyBorder="1" applyAlignment="1">
      <alignment horizontal="center" vertical="center" wrapText="1"/>
    </xf>
    <xf numFmtId="0" fontId="17" fillId="11" borderId="13" xfId="4" applyFont="1" applyFill="1" applyBorder="1" applyAlignment="1">
      <alignment horizontal="center" vertical="center" wrapText="1"/>
    </xf>
    <xf numFmtId="0" fontId="17" fillId="11" borderId="10" xfId="4" applyFont="1" applyFill="1" applyBorder="1" applyAlignment="1">
      <alignment horizontal="center" vertical="center" wrapText="1"/>
    </xf>
    <xf numFmtId="0" fontId="17" fillId="11" borderId="11" xfId="4" applyFont="1" applyFill="1" applyBorder="1" applyAlignment="1">
      <alignment horizontal="center" vertical="center" wrapText="1"/>
    </xf>
    <xf numFmtId="0" fontId="17" fillId="14" borderId="10" xfId="4" applyFont="1" applyFill="1" applyBorder="1" applyAlignment="1">
      <alignment horizontal="center" vertical="center"/>
    </xf>
    <xf numFmtId="0" fontId="17" fillId="14" borderId="17" xfId="4" applyFont="1" applyFill="1" applyBorder="1" applyAlignment="1">
      <alignment horizontal="center" vertical="center"/>
    </xf>
    <xf numFmtId="0" fontId="17" fillId="14" borderId="11" xfId="4" applyFont="1" applyFill="1" applyBorder="1" applyAlignment="1">
      <alignment horizontal="center" vertical="center"/>
    </xf>
    <xf numFmtId="0" fontId="17" fillId="11" borderId="19" xfId="4" applyFont="1" applyFill="1" applyBorder="1" applyAlignment="1">
      <alignment horizontal="center" vertical="center" wrapText="1"/>
    </xf>
    <xf numFmtId="0" fontId="3" fillId="3" borderId="2" xfId="0" applyFont="1" applyFill="1" applyBorder="1" applyAlignment="1">
      <alignment horizontal="center" vertical="center"/>
    </xf>
    <xf numFmtId="0" fontId="3" fillId="4" borderId="0" xfId="0" applyFont="1" applyFill="1" applyAlignment="1">
      <alignment horizontal="center" vertical="center" textRotation="90"/>
    </xf>
    <xf numFmtId="0" fontId="1" fillId="0" borderId="2" xfId="0" applyFont="1" applyBorder="1" applyAlignment="1">
      <alignment horizontal="center"/>
    </xf>
    <xf numFmtId="0" fontId="14" fillId="0" borderId="0" xfId="2" applyFont="1" applyAlignment="1">
      <alignment horizontal="center" vertical="center"/>
    </xf>
    <xf numFmtId="2" fontId="3" fillId="5" borderId="3" xfId="3" applyNumberFormat="1" applyFont="1" applyFill="1" applyBorder="1" applyAlignment="1">
      <alignment horizontal="center" vertical="center"/>
    </xf>
    <xf numFmtId="2" fontId="3" fillId="5" borderId="4" xfId="3" applyNumberFormat="1" applyFont="1" applyFill="1" applyBorder="1" applyAlignment="1">
      <alignment horizontal="center" vertical="center"/>
    </xf>
    <xf numFmtId="2" fontId="3" fillId="5" borderId="5" xfId="3" applyNumberFormat="1" applyFont="1" applyFill="1" applyBorder="1" applyAlignment="1">
      <alignment horizontal="center" vertical="center"/>
    </xf>
    <xf numFmtId="0" fontId="3" fillId="6" borderId="3" xfId="3" applyFont="1" applyFill="1" applyBorder="1" applyAlignment="1">
      <alignment horizontal="center" vertical="center"/>
    </xf>
    <xf numFmtId="0" fontId="3" fillId="6" borderId="4" xfId="3" applyFont="1" applyFill="1" applyBorder="1" applyAlignment="1">
      <alignment horizontal="center" vertical="center"/>
    </xf>
    <xf numFmtId="0" fontId="3" fillId="6" borderId="5" xfId="3" applyFont="1" applyFill="1" applyBorder="1" applyAlignment="1">
      <alignment horizontal="center" vertical="center"/>
    </xf>
    <xf numFmtId="0" fontId="3" fillId="7" borderId="3" xfId="3" applyFont="1" applyFill="1" applyBorder="1" applyAlignment="1">
      <alignment horizontal="center" vertical="center"/>
    </xf>
    <xf numFmtId="0" fontId="3" fillId="7" borderId="4" xfId="3" applyFont="1" applyFill="1" applyBorder="1" applyAlignment="1">
      <alignment horizontal="center" vertical="center"/>
    </xf>
    <xf numFmtId="0" fontId="3" fillId="7" borderId="5" xfId="3" applyFont="1" applyFill="1" applyBorder="1" applyAlignment="1">
      <alignment horizontal="center" vertical="center"/>
    </xf>
    <xf numFmtId="2" fontId="3" fillId="8" borderId="4" xfId="3" applyNumberFormat="1" applyFont="1" applyFill="1" applyBorder="1" applyAlignment="1">
      <alignment horizontal="center" vertical="center"/>
    </xf>
    <xf numFmtId="0" fontId="3" fillId="9" borderId="4" xfId="3" applyFont="1" applyFill="1" applyBorder="1" applyAlignment="1">
      <alignment horizontal="center"/>
    </xf>
    <xf numFmtId="0" fontId="3" fillId="9" borderId="5" xfId="3" applyFont="1" applyFill="1" applyBorder="1" applyAlignment="1">
      <alignment horizontal="center"/>
    </xf>
    <xf numFmtId="0" fontId="3" fillId="10" borderId="4" xfId="3" applyFont="1" applyFill="1" applyBorder="1" applyAlignment="1">
      <alignment horizontal="center" vertical="center"/>
    </xf>
    <xf numFmtId="0" fontId="3" fillId="10" borderId="5" xfId="3" applyFont="1" applyFill="1" applyBorder="1" applyAlignment="1">
      <alignment horizontal="center" vertical="center"/>
    </xf>
    <xf numFmtId="0" fontId="12" fillId="0" borderId="0" xfId="2" applyFont="1" applyAlignment="1">
      <alignment horizontal="center" vertical="center" wrapText="1"/>
    </xf>
    <xf numFmtId="0" fontId="34" fillId="20" borderId="32" xfId="0" applyFont="1" applyFill="1" applyBorder="1" applyAlignment="1">
      <alignment horizontal="center" vertical="center" wrapText="1"/>
    </xf>
    <xf numFmtId="0" fontId="34" fillId="20" borderId="33" xfId="0" applyFont="1" applyFill="1" applyBorder="1" applyAlignment="1">
      <alignment horizontal="center" vertical="center" wrapText="1"/>
    </xf>
    <xf numFmtId="0" fontId="34" fillId="20" borderId="34" xfId="0" applyFont="1" applyFill="1" applyBorder="1" applyAlignment="1">
      <alignment horizontal="center" vertical="center" wrapText="1"/>
    </xf>
    <xf numFmtId="0" fontId="33" fillId="20" borderId="28" xfId="0" applyFont="1" applyFill="1" applyBorder="1" applyAlignment="1">
      <alignment horizontal="center" vertical="center" wrapText="1"/>
    </xf>
    <xf numFmtId="0" fontId="33" fillId="20" borderId="30" xfId="0" applyFont="1" applyFill="1" applyBorder="1" applyAlignment="1">
      <alignment horizontal="center" vertical="center" wrapText="1"/>
    </xf>
    <xf numFmtId="0" fontId="1" fillId="0" borderId="27" xfId="0" applyFont="1" applyBorder="1" applyAlignment="1">
      <alignment horizontal="center"/>
    </xf>
    <xf numFmtId="0" fontId="32" fillId="0" borderId="0" xfId="0" applyFont="1" applyAlignment="1">
      <alignment horizontal="center" vertical="center"/>
    </xf>
    <xf numFmtId="0" fontId="3" fillId="19" borderId="0" xfId="0" applyFont="1" applyFill="1" applyAlignment="1">
      <alignment horizontal="center"/>
    </xf>
    <xf numFmtId="0" fontId="5" fillId="0" borderId="27" xfId="0" applyFont="1" applyBorder="1" applyAlignment="1">
      <alignment horizontal="center"/>
    </xf>
    <xf numFmtId="0" fontId="1" fillId="0" borderId="27" xfId="0" applyFont="1" applyBorder="1" applyAlignment="1">
      <alignment horizontal="center" wrapText="1"/>
    </xf>
    <xf numFmtId="0" fontId="1" fillId="0" borderId="27" xfId="0" applyFont="1" applyBorder="1" applyAlignment="1">
      <alignment horizontal="center" vertical="center" wrapText="1"/>
    </xf>
    <xf numFmtId="0" fontId="1" fillId="0" borderId="0" xfId="0" applyFont="1" applyAlignment="1">
      <alignment horizontal="center" vertical="center" wrapText="1"/>
    </xf>
    <xf numFmtId="0" fontId="1" fillId="0" borderId="39" xfId="0" applyFont="1" applyBorder="1" applyAlignment="1">
      <alignment horizontal="center" vertical="center" wrapText="1"/>
    </xf>
    <xf numFmtId="0" fontId="32" fillId="0" borderId="0" xfId="0" applyFont="1" applyAlignment="1">
      <alignment horizontal="center"/>
    </xf>
    <xf numFmtId="0" fontId="34" fillId="20" borderId="28" xfId="0" applyFont="1" applyFill="1" applyBorder="1" applyAlignment="1">
      <alignment horizontal="center" vertical="center" wrapText="1"/>
    </xf>
    <xf numFmtId="0" fontId="34" fillId="20" borderId="30" xfId="0" applyFont="1" applyFill="1" applyBorder="1" applyAlignment="1">
      <alignment horizontal="center" vertical="center" wrapText="1"/>
    </xf>
    <xf numFmtId="0" fontId="5" fillId="0" borderId="0" xfId="0" applyFont="1" applyAlignment="1">
      <alignment horizontal="center"/>
    </xf>
    <xf numFmtId="0" fontId="17" fillId="14" borderId="0" xfId="4" applyFont="1" applyFill="1" applyAlignment="1">
      <alignment horizontal="center" vertical="center" wrapText="1"/>
    </xf>
    <xf numFmtId="0" fontId="17" fillId="14" borderId="40"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7" fillId="11" borderId="26" xfId="4" applyFont="1" applyFill="1" applyBorder="1" applyAlignment="1">
      <alignment horizontal="center" vertical="center" wrapText="1"/>
    </xf>
    <xf numFmtId="0" fontId="17" fillId="11" borderId="41" xfId="4" applyFont="1" applyFill="1" applyBorder="1" applyAlignment="1">
      <alignment horizontal="center" vertical="center" wrapText="1"/>
    </xf>
    <xf numFmtId="0" fontId="17" fillId="14" borderId="26" xfId="4" applyFont="1" applyFill="1" applyBorder="1" applyAlignment="1">
      <alignment horizontal="center" vertical="center" wrapText="1"/>
    </xf>
    <xf numFmtId="0" fontId="17" fillId="14" borderId="41" xfId="4" applyFont="1" applyFill="1" applyBorder="1" applyAlignment="1">
      <alignment horizontal="center" vertical="center" wrapText="1"/>
    </xf>
    <xf numFmtId="0" fontId="43" fillId="0" borderId="0" xfId="0" applyFont="1" applyAlignment="1">
      <alignment horizontal="center" vertical="top"/>
    </xf>
    <xf numFmtId="0" fontId="32" fillId="23" borderId="0" xfId="0" applyFont="1" applyFill="1" applyAlignment="1">
      <alignment horizontal="center"/>
    </xf>
    <xf numFmtId="0" fontId="41" fillId="0" borderId="0" xfId="0" applyFont="1" applyAlignment="1">
      <alignment horizontal="center"/>
    </xf>
    <xf numFmtId="0" fontId="42" fillId="23" borderId="0" xfId="0" applyFont="1" applyFill="1" applyAlignment="1">
      <alignment horizontal="center"/>
    </xf>
    <xf numFmtId="0" fontId="9"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cellXfs>
  <cellStyles count="10">
    <cellStyle name="Hiperligação" xfId="5" builtinId="8"/>
    <cellStyle name="Normal" xfId="0" builtinId="0"/>
    <cellStyle name="Normal 10 2" xfId="8" xr:uid="{00000000-0005-0000-0000-000002000000}"/>
    <cellStyle name="Normal 2 2 2" xfId="4" xr:uid="{00000000-0005-0000-0000-000003000000}"/>
    <cellStyle name="Normal_Aguas Equip ZezCoa" xfId="3" xr:uid="{00000000-0005-0000-0000-000004000000}"/>
    <cellStyle name="Normal_Lista base" xfId="9" xr:uid="{00000000-0005-0000-0000-000005000000}"/>
    <cellStyle name="Normal_Mapa de Quant. 2" xfId="7" xr:uid="{00000000-0005-0000-0000-000006000000}"/>
    <cellStyle name="Normal_MEDIÇÃO" xfId="2" xr:uid="{00000000-0005-0000-0000-000007000000}"/>
    <cellStyle name="Percentagem" xfId="1" builtinId="5"/>
    <cellStyle name="Vírgula 3 2" xfId="6" xr:uid="{00000000-0005-0000-0000-000009000000}"/>
  </cellStyles>
  <dxfs count="5">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326844</xdr:colOff>
      <xdr:row>1</xdr:row>
      <xdr:rowOff>40820</xdr:rowOff>
    </xdr:from>
    <xdr:to>
      <xdr:col>1</xdr:col>
      <xdr:colOff>1770037</xdr:colOff>
      <xdr:row>2</xdr:row>
      <xdr:rowOff>40821</xdr:rowOff>
    </xdr:to>
    <xdr:pic>
      <xdr:nvPicPr>
        <xdr:cNvPr id="3" name="Imagem 2">
          <a:extLst>
            <a:ext uri="{FF2B5EF4-FFF2-40B4-BE49-F238E27FC236}">
              <a16:creationId xmlns:a16="http://schemas.microsoft.com/office/drawing/2014/main" id="{B7782BAE-1AC5-9ECE-082C-52F5F07B69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558" y="272141"/>
          <a:ext cx="1443193" cy="449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rlisboa\EmCurso\ORDALFABETIX\GPO\ROOT\PUBLICO\Modelos\GUIA%20DE%20MARC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GRAV_CD_CL\E0976_CMN-04_CD-ENVIO-PROJECTO_PDF\E0976_VERSAO_EDITAVEL_Desprotegida_Cliente\Pecas_Escritas\2_CADERNO%20ENCARGOS\PROJECTO%20EXECUCAO\3_MEDICOES\MOLP_1_Estaleiro-Outros%20Trabalh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rlisboa\EmCurso\filerlisboa\EmCurso\PRO\T2022-340-00\10%20-%20WIP\03-Projecto%20de%20Execu&#231;&#227;o\01-HID\10-Trabalho\MQ\T2022-340-00-PE-HD-MT_00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ura"/>
      <sheetName val="Base"/>
    </sheetNames>
    <sheetDataSet>
      <sheetData sheetId="0"/>
      <sheetData sheetId="1" refreshError="1">
        <row r="1">
          <cell r="A1" t="str">
            <v>MARCA</v>
          </cell>
          <cell r="B1" t="str">
            <v>EMP. DISTRIBUIDORA</v>
          </cell>
          <cell r="C1" t="str">
            <v>TELEFONE</v>
          </cell>
          <cell r="D1" t="str">
            <v>FAX</v>
          </cell>
          <cell r="E1" t="str">
            <v>E-MAIL</v>
          </cell>
          <cell r="F1" t="str">
            <v>PAG. NA NET</v>
          </cell>
          <cell r="G1" t="str">
            <v>OBSERVAÇÕES</v>
          </cell>
          <cell r="H1" t="str">
            <v>CATEGORIA</v>
          </cell>
          <cell r="I1" t="str">
            <v>CATÁLOGOS</v>
          </cell>
        </row>
        <row r="2">
          <cell r="A2" t="str">
            <v>Para introduzir uma nova marca, carregue no botão "NOVO"</v>
          </cell>
          <cell r="B2" t="str">
            <v>Quando acabar carregue em fechar</v>
          </cell>
          <cell r="C2" t="str">
            <v>TELEFONE</v>
          </cell>
          <cell r="D2" t="str">
            <v>FAX</v>
          </cell>
          <cell r="E2" t="str">
            <v>E-MAIL</v>
          </cell>
          <cell r="F2" t="str">
            <v>PAG. NA NET</v>
          </cell>
          <cell r="G2" t="str">
            <v>OBSERVAÇÕES</v>
          </cell>
          <cell r="H2" t="str">
            <v>CATEGORIA</v>
          </cell>
          <cell r="I2" t="str">
            <v>CATÁLOGOS</v>
          </cell>
        </row>
        <row r="3">
          <cell r="A3" t="str">
            <v>-</v>
          </cell>
          <cell r="B3" t="str">
            <v>DIGITE A MARCA POR FAVOR</v>
          </cell>
          <cell r="C3" t="str">
            <v>213 190 920</v>
          </cell>
          <cell r="D3" t="str">
            <v>213 190 936</v>
          </cell>
          <cell r="E3" t="str">
            <v>Desconhecido</v>
          </cell>
          <cell r="F3" t="str">
            <v>Desconhecida</v>
          </cell>
          <cell r="G3" t="str">
            <v>Cont. Sr. Luís Filipe</v>
          </cell>
          <cell r="H3" t="str">
            <v>Iluminação</v>
          </cell>
        </row>
        <row r="4">
          <cell r="A4" t="str">
            <v>MAZDA</v>
          </cell>
          <cell r="B4" t="str">
            <v>Sabel</v>
          </cell>
          <cell r="C4" t="str">
            <v>213 190 920</v>
          </cell>
          <cell r="D4" t="str">
            <v>213 190 936</v>
          </cell>
          <cell r="E4" t="str">
            <v>Desconhecido</v>
          </cell>
          <cell r="F4" t="str">
            <v>Desconhecida</v>
          </cell>
          <cell r="G4" t="str">
            <v>Cont. Sr. Luís Filipe</v>
          </cell>
          <cell r="H4" t="str">
            <v>Iluminação</v>
          </cell>
        </row>
        <row r="5">
          <cell r="A5" t="str">
            <v>APOLLO</v>
          </cell>
          <cell r="B5" t="str">
            <v>Vigilarme</v>
          </cell>
          <cell r="C5" t="str">
            <v>219 240 609</v>
          </cell>
          <cell r="D5" t="str">
            <v>219 240 566</v>
          </cell>
          <cell r="E5" t="str">
            <v>vigilarme@mail.telepac.pt</v>
          </cell>
          <cell r="F5" t="str">
            <v>www.vigilarme.pt</v>
          </cell>
          <cell r="G5" t="str">
            <v>Sr. Eng. João Teixeira</v>
          </cell>
          <cell r="H5" t="str">
            <v>Segurança</v>
          </cell>
        </row>
        <row r="6">
          <cell r="A6" t="str">
            <v>SKIDATA</v>
          </cell>
          <cell r="B6" t="str">
            <v>Fernando L. Gaspar</v>
          </cell>
          <cell r="C6" t="str">
            <v>214 440 706</v>
          </cell>
          <cell r="D6" t="str">
            <v>214 441 073</v>
          </cell>
          <cell r="E6" t="str">
            <v>info@flgaspar.pt</v>
          </cell>
          <cell r="F6" t="str">
            <v>Desconhecida</v>
          </cell>
          <cell r="G6" t="str">
            <v>Srª. Isabel Santos</v>
          </cell>
          <cell r="H6" t="str">
            <v>Controlo de parques</v>
          </cell>
        </row>
        <row r="7">
          <cell r="A7" t="str">
            <v>Bover e Jané</v>
          </cell>
          <cell r="B7" t="str">
            <v>Empatias</v>
          </cell>
          <cell r="C7" t="str">
            <v>226 008 271</v>
          </cell>
          <cell r="D7" t="str">
            <v>226 060 930</v>
          </cell>
          <cell r="E7" t="str">
            <v>empatias@mail.telepac.pt</v>
          </cell>
          <cell r="F7" t="str">
            <v>Desconhecida</v>
          </cell>
          <cell r="G7" t="str">
            <v>Srª. Isabel Santos</v>
          </cell>
          <cell r="H7" t="str">
            <v>Iluminação</v>
          </cell>
        </row>
        <row r="8">
          <cell r="A8" t="str">
            <v>Luceplan</v>
          </cell>
          <cell r="B8" t="str">
            <v>Empatias</v>
          </cell>
          <cell r="C8" t="str">
            <v>226 008 271</v>
          </cell>
          <cell r="D8" t="str">
            <v>226 060 930</v>
          </cell>
          <cell r="E8" t="str">
            <v>empatias@mail.telepac.pt</v>
          </cell>
          <cell r="F8" t="str">
            <v>Desconhecida</v>
          </cell>
          <cell r="G8" t="str">
            <v>Srª. Isabel Santos - Também é dist. pela - Movel 4</v>
          </cell>
          <cell r="H8" t="str">
            <v>Iluminação</v>
          </cell>
        </row>
        <row r="9">
          <cell r="A9" t="str">
            <v>Glassglass</v>
          </cell>
          <cell r="B9" t="str">
            <v>Empatias</v>
          </cell>
          <cell r="C9" t="str">
            <v>226 008 271</v>
          </cell>
          <cell r="D9" t="str">
            <v>226 060 930</v>
          </cell>
          <cell r="E9" t="str">
            <v>empatias@mail.telepac.pt</v>
          </cell>
          <cell r="F9" t="str">
            <v>Desconhecida</v>
          </cell>
          <cell r="G9" t="str">
            <v>Srª. Isabel Santos</v>
          </cell>
          <cell r="H9" t="str">
            <v>Iluminação</v>
          </cell>
        </row>
        <row r="10">
          <cell r="A10" t="str">
            <v>SAREL</v>
          </cell>
          <cell r="B10" t="str">
            <v>Schneider Electric</v>
          </cell>
          <cell r="C10" t="str">
            <v>213 812 200</v>
          </cell>
          <cell r="D10" t="str">
            <v>213 812 247</v>
          </cell>
          <cell r="E10" t="str">
            <v>Desconhecido</v>
          </cell>
          <cell r="F10" t="str">
            <v>Desconhecida</v>
          </cell>
          <cell r="G10" t="str">
            <v>Em Portugal é a marca HIMEL</v>
          </cell>
          <cell r="H10" t="str">
            <v>Quadros eléctricos</v>
          </cell>
        </row>
        <row r="11">
          <cell r="A11" t="str">
            <v>Sprecher+Schuh</v>
          </cell>
          <cell r="B11" t="str">
            <v>GEC Alsthom</v>
          </cell>
          <cell r="C11" t="str">
            <v>217 991 710</v>
          </cell>
          <cell r="D11" t="str">
            <v>217 962 420</v>
          </cell>
          <cell r="E11" t="str">
            <v xml:space="preserve">quadrisistemas@quadrisistemas.pt </v>
          </cell>
          <cell r="F11" t="str">
            <v xml:space="preserve">www.quadrisistemas.pt </v>
          </cell>
          <cell r="G11" t="str">
            <v>Sr. Branco Martins</v>
          </cell>
          <cell r="H11" t="str">
            <v xml:space="preserve">Relés MUT </v>
          </cell>
        </row>
        <row r="12">
          <cell r="A12" t="str">
            <v>Dorma</v>
          </cell>
          <cell r="B12" t="str">
            <v>Ferrosul</v>
          </cell>
          <cell r="C12" t="str">
            <v>219 813 665</v>
          </cell>
          <cell r="D12" t="str">
            <v>219 813 664</v>
          </cell>
          <cell r="E12" t="str">
            <v xml:space="preserve">quadrisistemas@quadrisistemas.pt </v>
          </cell>
          <cell r="F12" t="str">
            <v xml:space="preserve">www.quadrisistemas.pt </v>
          </cell>
          <cell r="G12" t="str">
            <v>Sr. Vitor Lobo</v>
          </cell>
          <cell r="H12" t="str">
            <v>Molas para portas</v>
          </cell>
        </row>
        <row r="13">
          <cell r="A13" t="str">
            <v>Data Display</v>
          </cell>
          <cell r="B13" t="str">
            <v>Data Display</v>
          </cell>
          <cell r="C13" t="str">
            <v>219 106 760</v>
          </cell>
          <cell r="D13" t="str">
            <v>219 106 769</v>
          </cell>
          <cell r="G13" t="str">
            <v>Ana Teresa almeida</v>
          </cell>
          <cell r="H13" t="str">
            <v>Paineis Display - Led's</v>
          </cell>
        </row>
        <row r="14">
          <cell r="A14" t="str">
            <v>Multiline</v>
          </cell>
          <cell r="B14" t="str">
            <v>Casa das Lâmpadas</v>
          </cell>
          <cell r="C14" t="str">
            <v>229 059 000</v>
          </cell>
          <cell r="D14" t="str">
            <v>229 024 594</v>
          </cell>
          <cell r="G14" t="str">
            <v>Sr. Lino;  Sr. Castro</v>
          </cell>
          <cell r="H14" t="str">
            <v>Iluminação</v>
          </cell>
        </row>
        <row r="15">
          <cell r="A15" t="str">
            <v>Z Lighting</v>
          </cell>
          <cell r="B15" t="str">
            <v>Casa das Lâmpadas</v>
          </cell>
          <cell r="C15" t="str">
            <v>230 059 000</v>
          </cell>
          <cell r="D15" t="str">
            <v>230 024 594</v>
          </cell>
          <cell r="G15" t="str">
            <v>Sr. Lino;  Sr. Castro</v>
          </cell>
          <cell r="H15" t="str">
            <v>Iluminação</v>
          </cell>
          <cell r="I15" t="str">
            <v>Sr. Carrilho</v>
          </cell>
        </row>
        <row r="16">
          <cell r="A16" t="str">
            <v>Ferran</v>
          </cell>
          <cell r="B16" t="str">
            <v>Atilux</v>
          </cell>
          <cell r="C16" t="str">
            <v>223 793 408</v>
          </cell>
          <cell r="D16" t="str">
            <v>223 703 650</v>
          </cell>
          <cell r="G16" t="str">
            <v>Tambem é distribuida pela IPI</v>
          </cell>
          <cell r="H16" t="str">
            <v>Iluminação</v>
          </cell>
          <cell r="I16" t="str">
            <v>Sr. Carrilho</v>
          </cell>
        </row>
        <row r="17">
          <cell r="A17" t="str">
            <v>Lux-May</v>
          </cell>
          <cell r="B17" t="str">
            <v>Mendes &amp; Pimenta</v>
          </cell>
          <cell r="C17" t="str">
            <v>229 433 930</v>
          </cell>
          <cell r="D17" t="str">
            <v>229 433 930</v>
          </cell>
          <cell r="G17" t="str">
            <v>Sr. Fernando Pimenta</v>
          </cell>
          <cell r="H17" t="str">
            <v>Iluminação</v>
          </cell>
        </row>
        <row r="18">
          <cell r="A18" t="str">
            <v>Lux May</v>
          </cell>
          <cell r="B18" t="str">
            <v>Mendes &amp; Pimenta</v>
          </cell>
          <cell r="C18" t="str">
            <v>229 433 930</v>
          </cell>
          <cell r="D18" t="str">
            <v>229 433 930</v>
          </cell>
          <cell r="G18" t="str">
            <v>Sr. Fernando Pimenta</v>
          </cell>
          <cell r="H18" t="str">
            <v>Iluminação</v>
          </cell>
        </row>
        <row r="19">
          <cell r="A19" t="str">
            <v>Rudolf Wendel</v>
          </cell>
          <cell r="B19" t="str">
            <v>Electril</v>
          </cell>
          <cell r="C19" t="str">
            <v>214 688 415</v>
          </cell>
          <cell r="D19" t="str">
            <v>214 663 750</v>
          </cell>
          <cell r="G19" t="str">
            <v>Engº Álvaro Costa</v>
          </cell>
          <cell r="H19" t="str">
            <v>Iluminação</v>
          </cell>
        </row>
        <row r="20">
          <cell r="A20" t="str">
            <v>Cardini</v>
          </cell>
          <cell r="B20" t="str">
            <v>FNI</v>
          </cell>
          <cell r="C20" t="str">
            <v>219 428 830</v>
          </cell>
          <cell r="D20" t="str">
            <v>219 400 305</v>
          </cell>
          <cell r="E20" t="str">
            <v>mail@astratec.pt</v>
          </cell>
          <cell r="F20" t="str">
            <v>www.astratec.pt</v>
          </cell>
          <cell r="G20" t="str">
            <v>Sr. Luis Marques</v>
          </cell>
          <cell r="H20" t="str">
            <v>Iluminação</v>
          </cell>
          <cell r="I20" t="str">
            <v>Pasta própria</v>
          </cell>
        </row>
        <row r="21">
          <cell r="A21" t="str">
            <v>TROLL</v>
          </cell>
          <cell r="B21" t="str">
            <v>Astratec</v>
          </cell>
          <cell r="C21" t="str">
            <v>219 428 830</v>
          </cell>
          <cell r="D21" t="str">
            <v>219 400 305</v>
          </cell>
          <cell r="E21" t="str">
            <v>mail@astratec.pt</v>
          </cell>
          <cell r="F21" t="str">
            <v>www.astratec.pt</v>
          </cell>
          <cell r="G21" t="str">
            <v>Cont. Jorge Ramos</v>
          </cell>
          <cell r="H21" t="str">
            <v>Iluminação</v>
          </cell>
          <cell r="I21" t="str">
            <v>Pasta própria</v>
          </cell>
        </row>
        <row r="22">
          <cell r="A22" t="str">
            <v>RUUD Lighting</v>
          </cell>
          <cell r="B22" t="str">
            <v>Astratec</v>
          </cell>
          <cell r="C22" t="str">
            <v>219 428 830</v>
          </cell>
          <cell r="D22" t="str">
            <v>219 400 305</v>
          </cell>
          <cell r="E22" t="str">
            <v>mail@astratec.pt</v>
          </cell>
          <cell r="F22" t="str">
            <v>www.astratec.pt</v>
          </cell>
          <cell r="G22" t="str">
            <v>Cont. Jorge Ramos</v>
          </cell>
          <cell r="H22" t="str">
            <v>Iluminação</v>
          </cell>
          <cell r="I22" t="str">
            <v>Pasta própria</v>
          </cell>
        </row>
        <row r="23">
          <cell r="A23" t="str">
            <v>COLOMBO</v>
          </cell>
          <cell r="B23" t="str">
            <v>Astratec</v>
          </cell>
          <cell r="C23" t="str">
            <v>219 428 830</v>
          </cell>
          <cell r="D23" t="str">
            <v>219 400 305</v>
          </cell>
          <cell r="E23" t="str">
            <v>mail@astratec.pt</v>
          </cell>
          <cell r="F23" t="str">
            <v>www.astratec.pt</v>
          </cell>
          <cell r="G23" t="str">
            <v>Cont. Jorge Ramos</v>
          </cell>
          <cell r="H23" t="str">
            <v>Iluminação</v>
          </cell>
          <cell r="I23" t="str">
            <v>Pasta própria</v>
          </cell>
        </row>
        <row r="24">
          <cell r="A24" t="str">
            <v>ILTI  LUCE</v>
          </cell>
          <cell r="B24" t="str">
            <v>Astratec</v>
          </cell>
          <cell r="C24" t="str">
            <v>219 428 830</v>
          </cell>
          <cell r="D24" t="str">
            <v>219 400 305</v>
          </cell>
          <cell r="E24" t="str">
            <v>mail@astratec.pt</v>
          </cell>
          <cell r="F24" t="str">
            <v>www.astratec.pt</v>
          </cell>
          <cell r="G24" t="str">
            <v>Cont. Jorge Ramos</v>
          </cell>
          <cell r="H24" t="str">
            <v>Iluminação</v>
          </cell>
          <cell r="I24" t="str">
            <v>Pasta própria</v>
          </cell>
        </row>
        <row r="25">
          <cell r="A25" t="str">
            <v>Fluorescencia Decorativa</v>
          </cell>
          <cell r="B25" t="str">
            <v>Astratec</v>
          </cell>
          <cell r="C25" t="str">
            <v>219 428 830</v>
          </cell>
          <cell r="D25" t="str">
            <v>219 400 305</v>
          </cell>
          <cell r="E25" t="str">
            <v>mail@astratec.pt</v>
          </cell>
          <cell r="F25" t="str">
            <v>www.astratec.pt</v>
          </cell>
          <cell r="G25" t="str">
            <v>Cont. Jorge Ramos</v>
          </cell>
          <cell r="H25" t="str">
            <v>Iluminação</v>
          </cell>
          <cell r="I25" t="str">
            <v>Pasta própria</v>
          </cell>
        </row>
        <row r="26">
          <cell r="A26" t="str">
            <v>Fluorescencia</v>
          </cell>
          <cell r="B26" t="str">
            <v>Astratec</v>
          </cell>
          <cell r="C26" t="str">
            <v>219 428 830</v>
          </cell>
          <cell r="D26" t="str">
            <v>219 400 305</v>
          </cell>
          <cell r="E26" t="str">
            <v>mail@astratec.pt</v>
          </cell>
          <cell r="F26" t="str">
            <v>www.astratec.pt</v>
          </cell>
          <cell r="G26" t="str">
            <v>Cont. Jorge Ramos</v>
          </cell>
          <cell r="H26" t="str">
            <v>Iluminação</v>
          </cell>
          <cell r="I26" t="str">
            <v>Pasta própria</v>
          </cell>
        </row>
        <row r="27">
          <cell r="A27" t="str">
            <v>SYLVANIA</v>
          </cell>
          <cell r="B27" t="str">
            <v>Astratec</v>
          </cell>
          <cell r="C27" t="str">
            <v>219 428 830</v>
          </cell>
          <cell r="D27" t="str">
            <v>219 400 305</v>
          </cell>
          <cell r="E27" t="str">
            <v>mail@astratec.pt</v>
          </cell>
          <cell r="F27" t="str">
            <v>www.astratec.pt</v>
          </cell>
          <cell r="G27" t="str">
            <v>Cont. Jorge Ramos</v>
          </cell>
          <cell r="H27" t="str">
            <v>Iluminação</v>
          </cell>
          <cell r="I27" t="str">
            <v>Pasta própria</v>
          </cell>
        </row>
        <row r="28">
          <cell r="A28" t="str">
            <v>LINCE ENERGY</v>
          </cell>
          <cell r="B28" t="str">
            <v>Astratec</v>
          </cell>
          <cell r="C28" t="str">
            <v>219 428 830</v>
          </cell>
          <cell r="D28" t="str">
            <v>219 400 305</v>
          </cell>
          <cell r="E28" t="str">
            <v>mail@astratec.pt</v>
          </cell>
          <cell r="F28" t="str">
            <v>www.astratec.pt</v>
          </cell>
          <cell r="G28" t="str">
            <v>Cont. Jorge Ramos</v>
          </cell>
          <cell r="H28" t="str">
            <v>Iluminação</v>
          </cell>
          <cell r="I28" t="str">
            <v>Pasta própria</v>
          </cell>
        </row>
        <row r="29">
          <cell r="A29" t="str">
            <v>LINCE</v>
          </cell>
          <cell r="B29" t="str">
            <v>Astratec</v>
          </cell>
          <cell r="C29" t="str">
            <v>219 428 830</v>
          </cell>
          <cell r="D29" t="str">
            <v>219 400 305</v>
          </cell>
          <cell r="E29" t="str">
            <v>mail@astratec.pt</v>
          </cell>
          <cell r="F29" t="str">
            <v>www.astratec.pt</v>
          </cell>
          <cell r="G29" t="str">
            <v>Cont. Jorge Ramos</v>
          </cell>
          <cell r="H29" t="str">
            <v>Iluminação</v>
          </cell>
          <cell r="I29" t="str">
            <v>Pasta própria</v>
          </cell>
        </row>
        <row r="30">
          <cell r="A30" t="str">
            <v>VS</v>
          </cell>
          <cell r="B30" t="str">
            <v>Astratec</v>
          </cell>
          <cell r="C30" t="str">
            <v>219 428 830</v>
          </cell>
          <cell r="D30" t="str">
            <v>219 400 305</v>
          </cell>
          <cell r="E30" t="str">
            <v>mail@astratec.pt</v>
          </cell>
          <cell r="F30" t="str">
            <v>www.astratec.pt</v>
          </cell>
          <cell r="G30" t="str">
            <v>Cont. Jorge Ramos</v>
          </cell>
          <cell r="H30" t="str">
            <v>Iluminação</v>
          </cell>
          <cell r="I30" t="str">
            <v>Pasta própria</v>
          </cell>
        </row>
        <row r="31">
          <cell r="A31" t="str">
            <v>Vossloh-schwabe</v>
          </cell>
          <cell r="B31" t="str">
            <v>Astratec</v>
          </cell>
          <cell r="C31" t="str">
            <v>219 428 830</v>
          </cell>
          <cell r="D31" t="str">
            <v>219 400 305</v>
          </cell>
          <cell r="E31" t="str">
            <v>mail@astratec.pt</v>
          </cell>
          <cell r="F31" t="str">
            <v>www.astratec.pt</v>
          </cell>
          <cell r="G31" t="str">
            <v>Cont. Jorge Ramos</v>
          </cell>
          <cell r="H31" t="str">
            <v>Iluminação</v>
          </cell>
          <cell r="I31" t="str">
            <v>Pasta própria</v>
          </cell>
        </row>
        <row r="32">
          <cell r="A32" t="str">
            <v>Vossloh</v>
          </cell>
          <cell r="B32" t="str">
            <v>Astratec</v>
          </cell>
          <cell r="C32" t="str">
            <v>219 428 830</v>
          </cell>
          <cell r="D32" t="str">
            <v>219 400 305</v>
          </cell>
          <cell r="E32" t="str">
            <v>mail@astratec.pt</v>
          </cell>
          <cell r="F32" t="str">
            <v>www.astratec.pt</v>
          </cell>
          <cell r="G32" t="str">
            <v>Cont. Jorge Ramos</v>
          </cell>
          <cell r="H32" t="str">
            <v>Iluminação</v>
          </cell>
          <cell r="I32" t="str">
            <v>Pasta própria</v>
          </cell>
        </row>
        <row r="33">
          <cell r="A33" t="str">
            <v>So.erre</v>
          </cell>
          <cell r="B33" t="str">
            <v>Astratec</v>
          </cell>
          <cell r="C33" t="str">
            <v>220 428 830</v>
          </cell>
          <cell r="D33" t="str">
            <v>220 400 305</v>
          </cell>
          <cell r="E33" t="str">
            <v>mail@astratec.pt</v>
          </cell>
          <cell r="F33" t="str">
            <v>www.astratec.pt</v>
          </cell>
          <cell r="G33" t="str">
            <v>Cont. Jorge Ramos</v>
          </cell>
          <cell r="H33" t="str">
            <v>Ventiladores</v>
          </cell>
          <cell r="I33" t="str">
            <v>Pasta própria</v>
          </cell>
        </row>
        <row r="34">
          <cell r="A34" t="str">
            <v>Iguzzini</v>
          </cell>
          <cell r="B34" t="str">
            <v>Marques Neto</v>
          </cell>
          <cell r="C34" t="str">
            <v>218 531 151</v>
          </cell>
          <cell r="D34" t="str">
            <v>219 537 291</v>
          </cell>
          <cell r="E34" t="str">
            <v>Desconhecido</v>
          </cell>
          <cell r="F34" t="str">
            <v>www.iguzzini.it</v>
          </cell>
          <cell r="G34" t="str">
            <v>Eng. Jorge Afonso</v>
          </cell>
          <cell r="H34" t="str">
            <v>Iluminação</v>
          </cell>
          <cell r="I34" t="str">
            <v>Pasta 82</v>
          </cell>
        </row>
        <row r="35">
          <cell r="A35" t="str">
            <v>Goccia</v>
          </cell>
          <cell r="B35" t="str">
            <v>Promotécnica</v>
          </cell>
          <cell r="C35" t="str">
            <v>217 815 100</v>
          </cell>
          <cell r="D35" t="str">
            <v>217 930 738</v>
          </cell>
          <cell r="E35" t="str">
            <v>Desconhecido</v>
          </cell>
          <cell r="F35" t="str">
            <v>Desconhecida</v>
          </cell>
          <cell r="G35" t="str">
            <v>Distribuída também pela Eurotubos</v>
          </cell>
          <cell r="H35" t="str">
            <v>Iluminação</v>
          </cell>
          <cell r="I35" t="str">
            <v>Pasta 82</v>
          </cell>
        </row>
        <row r="36">
          <cell r="A36" t="str">
            <v>Air-Fall</v>
          </cell>
          <cell r="B36" t="str">
            <v>Promotécnica</v>
          </cell>
          <cell r="C36" t="str">
            <v>222 005 733</v>
          </cell>
          <cell r="D36" t="str">
            <v>217 930 738</v>
          </cell>
          <cell r="E36" t="str">
            <v>tracoluz@mail.telepac.pt</v>
          </cell>
          <cell r="F36" t="str">
            <v>Desconhecida</v>
          </cell>
          <cell r="G36" t="str">
            <v>Distribuída também pela Eurotubos</v>
          </cell>
          <cell r="H36" t="str">
            <v>Iluminação</v>
          </cell>
          <cell r="I36" t="str">
            <v>sim</v>
          </cell>
        </row>
        <row r="37">
          <cell r="A37" t="str">
            <v>Deutz</v>
          </cell>
          <cell r="B37" t="str">
            <v>Motope</v>
          </cell>
          <cell r="C37" t="str">
            <v>223 005 733</v>
          </cell>
          <cell r="D37" t="str">
            <v>214 437 032</v>
          </cell>
          <cell r="E37" t="str">
            <v>tracoluz@mail.telepac.pt</v>
          </cell>
          <cell r="F37" t="str">
            <v>www.acifarfisa.it</v>
          </cell>
          <cell r="G37" t="str">
            <v>Engº Rui Ferreira --  outros forncedores: ROTOAR</v>
          </cell>
          <cell r="H37" t="str">
            <v>Video Porteiros</v>
          </cell>
          <cell r="I37" t="str">
            <v>sim</v>
          </cell>
        </row>
        <row r="38">
          <cell r="A38" t="str">
            <v>Volvo</v>
          </cell>
          <cell r="B38" t="str">
            <v>VOLPOR</v>
          </cell>
          <cell r="C38" t="str">
            <v>224 005 733</v>
          </cell>
          <cell r="D38" t="str">
            <v>212 749 383</v>
          </cell>
          <cell r="E38" t="str">
            <v>tracoluz@mail.telepac.pt</v>
          </cell>
          <cell r="F38" t="str">
            <v>www.acifarfisa.it</v>
          </cell>
          <cell r="G38" t="str">
            <v>Engº Rui Ferreira --  outros forncedores: ROTOAR</v>
          </cell>
          <cell r="H38" t="str">
            <v>Grupos Emergência</v>
          </cell>
          <cell r="I38" t="str">
            <v>sim</v>
          </cell>
        </row>
        <row r="39">
          <cell r="A39" t="str">
            <v>VingCard</v>
          </cell>
          <cell r="B39" t="str">
            <v>VingCard</v>
          </cell>
          <cell r="C39" t="str">
            <v>212 749 117</v>
          </cell>
          <cell r="D39" t="str">
            <v>212 749 383</v>
          </cell>
          <cell r="E39" t="str">
            <v>tracoluz@mail.telepac.pt</v>
          </cell>
          <cell r="F39" t="str">
            <v>www.supermodular.com</v>
          </cell>
          <cell r="G39" t="str">
            <v>Sr. Luis Alves</v>
          </cell>
          <cell r="H39" t="str">
            <v>Controlo por fechaduras</v>
          </cell>
          <cell r="I39" t="str">
            <v>sim</v>
          </cell>
        </row>
        <row r="40">
          <cell r="A40" t="str">
            <v>Gent</v>
          </cell>
          <cell r="B40" t="str">
            <v>IVES</v>
          </cell>
          <cell r="C40" t="str">
            <v>212 025 624</v>
          </cell>
          <cell r="D40" t="str">
            <v>212 025 624</v>
          </cell>
          <cell r="E40" t="str">
            <v>Desconhecido</v>
          </cell>
          <cell r="F40" t="str">
            <v>Desconhecida</v>
          </cell>
          <cell r="G40" t="str">
            <v>Sr. Manuel Guerreiro</v>
          </cell>
          <cell r="H40" t="str">
            <v>Detecção incêndios</v>
          </cell>
          <cell r="I40" t="str">
            <v>sim</v>
          </cell>
        </row>
        <row r="41">
          <cell r="A41" t="str">
            <v>Luceplan</v>
          </cell>
          <cell r="B41" t="str">
            <v>Man. Ed. Gerreiro - Desidn, Lda.</v>
          </cell>
          <cell r="C41" t="str">
            <v>218 850 635</v>
          </cell>
          <cell r="D41" t="str">
            <v>218 850 644</v>
          </cell>
          <cell r="E41" t="str">
            <v>tracoluz@mail.telepac.pt</v>
          </cell>
          <cell r="F41" t="str">
            <v>www.supermodular.com</v>
          </cell>
          <cell r="G41" t="str">
            <v>Sr. Manuel Guerreiro</v>
          </cell>
          <cell r="H41" t="str">
            <v>Iluminação</v>
          </cell>
          <cell r="I41" t="str">
            <v>sim</v>
          </cell>
        </row>
        <row r="42">
          <cell r="A42" t="str">
            <v>Royalux</v>
          </cell>
          <cell r="B42" t="str">
            <v>C2S, Lda</v>
          </cell>
          <cell r="C42" t="str">
            <v>229 443 585</v>
          </cell>
          <cell r="D42" t="str">
            <v>229 441 822</v>
          </cell>
          <cell r="E42" t="str">
            <v>tracoluz@mail.telepac.pt</v>
          </cell>
          <cell r="F42" t="str">
            <v>Desconhecida</v>
          </cell>
          <cell r="G42" t="str">
            <v>Engº. Soares Alves</v>
          </cell>
          <cell r="H42" t="str">
            <v>Iluminação</v>
          </cell>
          <cell r="I42" t="str">
            <v>Não</v>
          </cell>
        </row>
        <row r="43">
          <cell r="A43" t="str">
            <v>Tyco</v>
          </cell>
          <cell r="B43" t="str">
            <v>Tyco Fire &amp; Security</v>
          </cell>
          <cell r="C43" t="str">
            <v>219 112 560</v>
          </cell>
          <cell r="D43" t="str">
            <v>219 112 004</v>
          </cell>
          <cell r="E43" t="str">
            <v>frosado@tycoint.com</v>
          </cell>
          <cell r="F43" t="str">
            <v>Desconhecida</v>
          </cell>
          <cell r="G43" t="str">
            <v>Sr. Fernando Rosado</v>
          </cell>
          <cell r="H43" t="str">
            <v>Segurança</v>
          </cell>
          <cell r="I43" t="str">
            <v>Pasta das canalizações</v>
          </cell>
        </row>
        <row r="44">
          <cell r="A44" t="str">
            <v>Alarmcom</v>
          </cell>
          <cell r="B44" t="str">
            <v>E3S</v>
          </cell>
          <cell r="C44" t="str">
            <v>214 436 819</v>
          </cell>
          <cell r="D44" t="str">
            <v>214 437 032</v>
          </cell>
          <cell r="E44" t="str">
            <v>jafonso@afroluso.pt</v>
          </cell>
          <cell r="F44" t="str">
            <v>Desconhecida</v>
          </cell>
          <cell r="G44" t="str">
            <v>Eng. Jorge Afonso</v>
          </cell>
          <cell r="H44" t="str">
            <v>Segurança</v>
          </cell>
          <cell r="I44" t="str">
            <v>Pasta 82</v>
          </cell>
        </row>
        <row r="45">
          <cell r="A45" t="str">
            <v>Geberit</v>
          </cell>
          <cell r="B45" t="str">
            <v>Afluxo</v>
          </cell>
          <cell r="C45" t="str">
            <v>217 815 100</v>
          </cell>
          <cell r="D45" t="str">
            <v>217 930 738</v>
          </cell>
          <cell r="E45" t="str">
            <v>Desconhecido</v>
          </cell>
          <cell r="F45" t="str">
            <v>Desconhecida</v>
          </cell>
          <cell r="G45" t="str">
            <v>Distribuída também pela Eurotubos</v>
          </cell>
          <cell r="H45" t="str">
            <v>Equip. Sanitário</v>
          </cell>
          <cell r="I45" t="str">
            <v>Pasta própria</v>
          </cell>
        </row>
        <row r="46">
          <cell r="A46" t="str">
            <v>Ornalux</v>
          </cell>
          <cell r="B46" t="str">
            <v>Traço de luz</v>
          </cell>
          <cell r="C46" t="str">
            <v>222 005 733</v>
          </cell>
          <cell r="D46" t="str">
            <v>214 256 822</v>
          </cell>
          <cell r="E46" t="str">
            <v>tracoluz@mail.telepac.pt</v>
          </cell>
          <cell r="F46" t="str">
            <v>Desconhecida</v>
          </cell>
          <cell r="G46" t="str">
            <v>Distribuída também pela Eurotubos</v>
          </cell>
          <cell r="H46" t="str">
            <v>Tubos de Aço Inox</v>
          </cell>
          <cell r="I46" t="str">
            <v>Pasta das canalizações</v>
          </cell>
        </row>
        <row r="47">
          <cell r="A47" t="str">
            <v>Farfisa</v>
          </cell>
          <cell r="B47" t="str">
            <v>Traço de luz</v>
          </cell>
          <cell r="C47" t="str">
            <v>222 005 733</v>
          </cell>
          <cell r="D47" t="str">
            <v>214 608 789</v>
          </cell>
          <cell r="E47" t="str">
            <v>tracoluz@mail.telepac.pt</v>
          </cell>
          <cell r="F47" t="str">
            <v>www.acifarfisa.it</v>
          </cell>
          <cell r="G47" t="str">
            <v xml:space="preserve">També é dist. Pela Lisbombas </v>
          </cell>
          <cell r="H47" t="str">
            <v>Video Porteiros</v>
          </cell>
          <cell r="I47" t="str">
            <v>sim</v>
          </cell>
        </row>
        <row r="48">
          <cell r="A48" t="str">
            <v>ACI</v>
          </cell>
          <cell r="B48" t="str">
            <v>Traço de luz</v>
          </cell>
          <cell r="C48" t="str">
            <v>222 005 733</v>
          </cell>
          <cell r="D48" t="str">
            <v>217 222 299</v>
          </cell>
          <cell r="E48" t="str">
            <v>tracoluz@mail.telepac.pt</v>
          </cell>
          <cell r="F48" t="str">
            <v>www.acifarfisa.it</v>
          </cell>
          <cell r="G48" t="str">
            <v xml:space="preserve">També é dist. Pela Lisbombas </v>
          </cell>
          <cell r="H48" t="str">
            <v>Video Porteiros</v>
          </cell>
          <cell r="I48" t="str">
            <v>sim</v>
          </cell>
        </row>
        <row r="49">
          <cell r="A49" t="str">
            <v>Mudular</v>
          </cell>
          <cell r="B49" t="str">
            <v>Traço de luz</v>
          </cell>
          <cell r="C49" t="str">
            <v>222 005 733</v>
          </cell>
          <cell r="D49" t="str">
            <v>218 222 299</v>
          </cell>
          <cell r="E49" t="str">
            <v>tracoluz@mail.telepac.pt</v>
          </cell>
          <cell r="F49" t="str">
            <v>www.supermodular.com</v>
          </cell>
          <cell r="H49" t="str">
            <v>iluminação</v>
          </cell>
          <cell r="I49" t="str">
            <v>sim</v>
          </cell>
        </row>
        <row r="50">
          <cell r="A50" t="str">
            <v>Mudular Lighting</v>
          </cell>
          <cell r="B50" t="str">
            <v>Traço de luz</v>
          </cell>
          <cell r="C50" t="str">
            <v>222 005 733</v>
          </cell>
          <cell r="D50" t="str">
            <v>219 222 299</v>
          </cell>
          <cell r="E50" t="str">
            <v>tracoluz@mail.telepac.pt</v>
          </cell>
          <cell r="F50" t="str">
            <v>www.supermodular.com</v>
          </cell>
          <cell r="G50" t="str">
            <v xml:space="preserve">També é dist. Pela Lisbombas </v>
          </cell>
          <cell r="H50" t="str">
            <v>Bombas de águas e esgotos</v>
          </cell>
          <cell r="I50" t="str">
            <v>sim</v>
          </cell>
        </row>
        <row r="51">
          <cell r="A51" t="str">
            <v>Prandina</v>
          </cell>
          <cell r="B51" t="str">
            <v>Traço de luz</v>
          </cell>
          <cell r="C51" t="str">
            <v>222 005 733</v>
          </cell>
          <cell r="D51" t="str">
            <v>218 222 299</v>
          </cell>
          <cell r="E51" t="str">
            <v>tracoluz@mail.telepac.pt</v>
          </cell>
          <cell r="F51" t="str">
            <v>Desconhecida</v>
          </cell>
          <cell r="H51" t="str">
            <v>iluminação</v>
          </cell>
          <cell r="I51" t="str">
            <v>sim</v>
          </cell>
        </row>
        <row r="52">
          <cell r="A52" t="str">
            <v>Metalarte</v>
          </cell>
          <cell r="B52" t="str">
            <v>Traço de luz</v>
          </cell>
          <cell r="C52" t="str">
            <v>222 005 733</v>
          </cell>
          <cell r="D52" t="str">
            <v>219 222 299</v>
          </cell>
          <cell r="E52" t="str">
            <v>tracoluz@mail.telepac.pt</v>
          </cell>
          <cell r="F52" t="str">
            <v>Desconhecida</v>
          </cell>
          <cell r="H52" t="str">
            <v>iluminação</v>
          </cell>
          <cell r="I52" t="str">
            <v>sim</v>
          </cell>
        </row>
        <row r="53">
          <cell r="A53" t="str">
            <v>Thermor</v>
          </cell>
          <cell r="B53" t="str">
            <v>Efacec</v>
          </cell>
          <cell r="C53" t="str">
            <v>213 190 920</v>
          </cell>
          <cell r="D53" t="str">
            <v>214 163 660</v>
          </cell>
          <cell r="E53" t="str">
            <v>Desconhecido</v>
          </cell>
          <cell r="F53" t="str">
            <v>Desconhecida</v>
          </cell>
          <cell r="G53" t="str">
            <v>Cont. Sr. Luis Filipe</v>
          </cell>
          <cell r="H53" t="str">
            <v>Termoacumuladores</v>
          </cell>
          <cell r="I53" t="str">
            <v>Pasta das canalizações</v>
          </cell>
        </row>
        <row r="54">
          <cell r="A54" t="str">
            <v>DEHN</v>
          </cell>
          <cell r="B54" t="str">
            <v>Iso-Sigma</v>
          </cell>
          <cell r="C54" t="str">
            <v>217 160 745</v>
          </cell>
          <cell r="D54" t="str">
            <v>217 160 745</v>
          </cell>
          <cell r="E54" t="str">
            <v>Desconhecido</v>
          </cell>
          <cell r="F54" t="str">
            <v>Desconhecida</v>
          </cell>
          <cell r="G54" t="str">
            <v>Contactar  Sr. Nuno Duarte</v>
          </cell>
          <cell r="H54" t="str">
            <v>Pára-raios</v>
          </cell>
          <cell r="I54" t="str">
            <v>Pasta própria</v>
          </cell>
        </row>
        <row r="55">
          <cell r="A55" t="str">
            <v>Isso-Sigma</v>
          </cell>
          <cell r="B55" t="str">
            <v>Iso-Sigma</v>
          </cell>
          <cell r="C55" t="str">
            <v>217 160 745</v>
          </cell>
          <cell r="D55" t="str">
            <v>217 160 745</v>
          </cell>
          <cell r="E55" t="str">
            <v>Desconhecido</v>
          </cell>
          <cell r="F55" t="str">
            <v>Desconhecida</v>
          </cell>
          <cell r="G55" t="str">
            <v>Contactar o Dep. Comercial</v>
          </cell>
          <cell r="H55" t="str">
            <v>Pára-raios</v>
          </cell>
          <cell r="I55" t="str">
            <v>Pasta própria</v>
          </cell>
        </row>
        <row r="56">
          <cell r="A56" t="str">
            <v>Mapress</v>
          </cell>
          <cell r="B56" t="str">
            <v>Pinhol</v>
          </cell>
          <cell r="C56" t="str">
            <v>214 256 812</v>
          </cell>
          <cell r="D56" t="str">
            <v>214 256 822</v>
          </cell>
          <cell r="E56" t="str">
            <v>pinhol@mail.telepac.pt</v>
          </cell>
          <cell r="F56" t="str">
            <v>Desconhecida</v>
          </cell>
          <cell r="G56" t="str">
            <v>Contactar o Dep. Comercial</v>
          </cell>
          <cell r="H56" t="str">
            <v>Tubos de Aço Inox</v>
          </cell>
          <cell r="I56" t="str">
            <v>Pasta das canalizações</v>
          </cell>
        </row>
        <row r="57">
          <cell r="A57" t="str">
            <v>Grundfos</v>
          </cell>
          <cell r="B57" t="str">
            <v>Electrimeca</v>
          </cell>
          <cell r="C57" t="str">
            <v>214 608 770</v>
          </cell>
          <cell r="D57" t="str">
            <v>214 608 789</v>
          </cell>
          <cell r="E57" t="str">
            <v>electrimeca@electrimeca.pt</v>
          </cell>
          <cell r="F57" t="str">
            <v>www.electrimeca.pt</v>
          </cell>
          <cell r="G57" t="str">
            <v xml:space="preserve">També é dist. Pela Lisbombas </v>
          </cell>
          <cell r="H57" t="str">
            <v>Bombas de águas e esgotos</v>
          </cell>
          <cell r="I57" t="str">
            <v>Pasta das canalizações</v>
          </cell>
        </row>
        <row r="58">
          <cell r="A58" t="str">
            <v>Nowal</v>
          </cell>
          <cell r="B58" t="str">
            <v>Lisbombas</v>
          </cell>
          <cell r="C58" t="str">
            <v>217 222 290</v>
          </cell>
          <cell r="D58" t="str">
            <v>217 222 299</v>
          </cell>
          <cell r="E58" t="str">
            <v>Desconhecido</v>
          </cell>
          <cell r="F58" t="str">
            <v>Desconhecida</v>
          </cell>
          <cell r="G58" t="str">
            <v>Contactar o Sr. Paulo Marcelo</v>
          </cell>
          <cell r="H58" t="str">
            <v>Bombas de águas e esgotos</v>
          </cell>
          <cell r="I58" t="str">
            <v>Pasta das canalizações</v>
          </cell>
        </row>
        <row r="59">
          <cell r="A59" t="str">
            <v>Kripsol</v>
          </cell>
          <cell r="B59" t="str">
            <v>Lisbombas</v>
          </cell>
          <cell r="C59" t="str">
            <v>218 222 290</v>
          </cell>
          <cell r="D59" t="str">
            <v>218 222 299</v>
          </cell>
          <cell r="E59" t="str">
            <v>Desconhecido</v>
          </cell>
          <cell r="F59" t="str">
            <v>Desconhecida</v>
          </cell>
          <cell r="G59" t="str">
            <v>Contacto Sr. Eng. Pires</v>
          </cell>
          <cell r="H59" t="str">
            <v>Piscinas</v>
          </cell>
        </row>
        <row r="60">
          <cell r="A60" t="str">
            <v>Faggiolati</v>
          </cell>
          <cell r="B60" t="str">
            <v>Lisbombas</v>
          </cell>
          <cell r="C60" t="str">
            <v>219 222 290</v>
          </cell>
          <cell r="D60" t="str">
            <v>219 222 299</v>
          </cell>
          <cell r="E60" t="str">
            <v>inovodecor.lx@mail.telepac.pt</v>
          </cell>
          <cell r="F60" t="str">
            <v>Desconhecida</v>
          </cell>
          <cell r="G60" t="str">
            <v>Contacto Sr. Huberto Silva</v>
          </cell>
          <cell r="H60" t="str">
            <v>Bombas de águas e esgotos</v>
          </cell>
          <cell r="I60" t="str">
            <v>Em pasta proria</v>
          </cell>
        </row>
        <row r="61">
          <cell r="A61" t="str">
            <v>Aturia</v>
          </cell>
          <cell r="B61" t="str">
            <v>Lisbombas</v>
          </cell>
          <cell r="C61" t="str">
            <v>218 222 290</v>
          </cell>
          <cell r="D61" t="str">
            <v>218 222 299</v>
          </cell>
          <cell r="E61" t="str">
            <v>inovodecor.lx@mail.telepac.pt</v>
          </cell>
          <cell r="F61" t="str">
            <v>Desconhecida</v>
          </cell>
          <cell r="G61" t="str">
            <v>Contacto Sr. Huberto Silva</v>
          </cell>
          <cell r="H61" t="str">
            <v>Bombas de águas e esgotos</v>
          </cell>
          <cell r="I61" t="str">
            <v>Em pasta proria</v>
          </cell>
        </row>
        <row r="62">
          <cell r="A62" t="str">
            <v>Calpeda</v>
          </cell>
          <cell r="B62" t="str">
            <v>Lisbombas</v>
          </cell>
          <cell r="C62" t="str">
            <v>219 222 290</v>
          </cell>
          <cell r="D62" t="str">
            <v>219 222 299</v>
          </cell>
          <cell r="E62" t="str">
            <v>inovodecor.lx@mail.telepac.pt</v>
          </cell>
          <cell r="F62" t="str">
            <v>Desconhecida</v>
          </cell>
          <cell r="G62" t="str">
            <v>Contacto Sr. Huberto Silva</v>
          </cell>
          <cell r="H62" t="str">
            <v>Bombas de águas e esgotos</v>
          </cell>
          <cell r="I62" t="str">
            <v>Em pasta proria</v>
          </cell>
        </row>
        <row r="63">
          <cell r="A63" t="str">
            <v>SIMINOR</v>
          </cell>
          <cell r="B63" t="str">
            <v>Sabel</v>
          </cell>
          <cell r="C63" t="str">
            <v>213 190 920</v>
          </cell>
          <cell r="D63" t="str">
            <v>213 190 936</v>
          </cell>
          <cell r="E63" t="str">
            <v>Desconhecido</v>
          </cell>
          <cell r="F63" t="str">
            <v>Desconhecida</v>
          </cell>
          <cell r="G63" t="str">
            <v>Cont. Sr. José Alves</v>
          </cell>
          <cell r="H63" t="str">
            <v>Automatismos para portas e portões</v>
          </cell>
          <cell r="I63" t="str">
            <v>Em pasta proria</v>
          </cell>
        </row>
        <row r="64">
          <cell r="A64" t="str">
            <v>Schmitz</v>
          </cell>
          <cell r="B64" t="str">
            <v>Inovodecor</v>
          </cell>
          <cell r="C64" t="str">
            <v>219 748 346</v>
          </cell>
          <cell r="D64" t="str">
            <v>219 748 894</v>
          </cell>
          <cell r="E64" t="str">
            <v>inovodecor.lx@mail.telepac.pt</v>
          </cell>
          <cell r="F64" t="str">
            <v>Desconhecida</v>
          </cell>
          <cell r="G64" t="str">
            <v>Contactar  Sr. Nuno Duarte</v>
          </cell>
          <cell r="H64" t="str">
            <v>Iluminação</v>
          </cell>
          <cell r="I64" t="str">
            <v>Em pasta proria</v>
          </cell>
        </row>
        <row r="65">
          <cell r="A65" t="str">
            <v>Illumina</v>
          </cell>
          <cell r="B65" t="str">
            <v>Queirolux</v>
          </cell>
          <cell r="C65" t="str">
            <v>217 520 330</v>
          </cell>
          <cell r="D65" t="str">
            <v>217 520 339</v>
          </cell>
          <cell r="E65" t="str">
            <v>Desconhecido</v>
          </cell>
          <cell r="F65" t="str">
            <v>Desconhecida</v>
          </cell>
          <cell r="G65" t="str">
            <v>Contactar o Dep. Comercial</v>
          </cell>
          <cell r="H65" t="str">
            <v>Iluminação</v>
          </cell>
          <cell r="I65" t="str">
            <v>Em pasta proria</v>
          </cell>
        </row>
        <row r="66">
          <cell r="A66" t="str">
            <v>Cristher</v>
          </cell>
          <cell r="B66" t="str">
            <v>Sabel</v>
          </cell>
          <cell r="C66" t="str">
            <v>213 190 920</v>
          </cell>
          <cell r="D66" t="str">
            <v>213 190 933</v>
          </cell>
          <cell r="E66" t="str">
            <v>Desconhecido</v>
          </cell>
          <cell r="F66" t="str">
            <v>Desconhecida</v>
          </cell>
          <cell r="G66" t="str">
            <v>Também distribuído pela ELPOR</v>
          </cell>
          <cell r="H66" t="str">
            <v>Iluminação</v>
          </cell>
          <cell r="I66" t="str">
            <v>Em pasta proria</v>
          </cell>
        </row>
        <row r="67">
          <cell r="A67" t="str">
            <v>Delta Light</v>
          </cell>
          <cell r="B67" t="str">
            <v>Osvaldo de Matos</v>
          </cell>
          <cell r="C67" t="str">
            <v>223 710 419</v>
          </cell>
          <cell r="D67" t="str">
            <v>223 702 044</v>
          </cell>
          <cell r="E67" t="str">
            <v>Desconhecido</v>
          </cell>
          <cell r="F67" t="str">
            <v>Desconhecida</v>
          </cell>
          <cell r="G67" t="str">
            <v>Contactar o Sr. Paulo Marcelo</v>
          </cell>
          <cell r="H67" t="str">
            <v>Iluminação</v>
          </cell>
          <cell r="I67" t="str">
            <v>Em pasta proria</v>
          </cell>
        </row>
        <row r="68">
          <cell r="A68" t="str">
            <v>Dut Light</v>
          </cell>
          <cell r="B68" t="str">
            <v>Osvaldo de Matos</v>
          </cell>
          <cell r="C68" t="str">
            <v>223 710 419</v>
          </cell>
          <cell r="D68" t="str">
            <v>223 702 044</v>
          </cell>
          <cell r="E68" t="str">
            <v>Desconhecido</v>
          </cell>
          <cell r="F68" t="str">
            <v>Desconhecida</v>
          </cell>
          <cell r="G68" t="str">
            <v>Contactar o Sr. Paulo Marcelo</v>
          </cell>
          <cell r="H68" t="str">
            <v>Iluminação</v>
          </cell>
          <cell r="I68" t="str">
            <v>Pasta propria</v>
          </cell>
        </row>
        <row r="69">
          <cell r="A69" t="str">
            <v>Butler</v>
          </cell>
          <cell r="B69" t="str">
            <v>Osvaldo de Matos</v>
          </cell>
          <cell r="C69" t="str">
            <v>223 710 419</v>
          </cell>
          <cell r="D69" t="str">
            <v>223 702 044</v>
          </cell>
          <cell r="E69" t="str">
            <v>Desconhecido</v>
          </cell>
          <cell r="F69" t="str">
            <v>Desconhecida</v>
          </cell>
          <cell r="G69" t="str">
            <v>Contactar o Sr. Paulo Marcelo</v>
          </cell>
          <cell r="H69" t="str">
            <v>Iluminação</v>
          </cell>
          <cell r="I69" t="str">
            <v>Pasta propria</v>
          </cell>
        </row>
        <row r="70">
          <cell r="A70" t="str">
            <v>Sirrah</v>
          </cell>
          <cell r="B70" t="str">
            <v>Osvaldo de Matos</v>
          </cell>
          <cell r="C70" t="str">
            <v>223 710 419</v>
          </cell>
          <cell r="D70" t="str">
            <v>223 702 044</v>
          </cell>
          <cell r="E70" t="str">
            <v>Desconhecido</v>
          </cell>
          <cell r="F70" t="str">
            <v>Desconhecida</v>
          </cell>
          <cell r="G70" t="str">
            <v>Contactar o Sr. Paulo Marcelo</v>
          </cell>
          <cell r="H70" t="str">
            <v>Iluminação</v>
          </cell>
          <cell r="I70" t="str">
            <v>Pasta propria</v>
          </cell>
        </row>
        <row r="71">
          <cell r="A71" t="str">
            <v>Area Lite</v>
          </cell>
          <cell r="B71" t="str">
            <v>FNI</v>
          </cell>
          <cell r="C71" t="str">
            <v>243 588 080</v>
          </cell>
          <cell r="D71" t="str">
            <v>243 581 293</v>
          </cell>
          <cell r="E71" t="str">
            <v>Desconhecido</v>
          </cell>
          <cell r="F71" t="str">
            <v>Desconhecida</v>
          </cell>
          <cell r="G71" t="str">
            <v>Contactar o Sr. Alberto Domingues</v>
          </cell>
          <cell r="H71" t="str">
            <v>Iluminação</v>
          </cell>
          <cell r="I71" t="str">
            <v>Pasta 79</v>
          </cell>
        </row>
        <row r="72">
          <cell r="A72" t="str">
            <v>Techneau</v>
          </cell>
          <cell r="B72" t="str">
            <v>Montoya &amp; Amorim</v>
          </cell>
          <cell r="C72" t="str">
            <v>219 338 347</v>
          </cell>
          <cell r="D72" t="str">
            <v>219 314 611</v>
          </cell>
          <cell r="E72" t="str">
            <v>Desconhecido</v>
          </cell>
          <cell r="F72" t="str">
            <v>Desconhecida</v>
          </cell>
          <cell r="G72" t="str">
            <v>Contacto Sr. Eng. Pires</v>
          </cell>
          <cell r="H72" t="str">
            <v>Caixas separadoras</v>
          </cell>
          <cell r="I72" t="str">
            <v>Em pasta proria</v>
          </cell>
        </row>
        <row r="73">
          <cell r="A73" t="str">
            <v>Simes</v>
          </cell>
          <cell r="B73" t="str">
            <v>Inovodecor</v>
          </cell>
          <cell r="C73" t="str">
            <v>219 748 346</v>
          </cell>
          <cell r="D73" t="str">
            <v>219 748 894</v>
          </cell>
          <cell r="E73" t="str">
            <v>inovodecor.lx@mail.telepac.pt</v>
          </cell>
          <cell r="F73" t="str">
            <v>www.simes.it</v>
          </cell>
          <cell r="G73" t="str">
            <v>Contacto Sr. Huberto Silva</v>
          </cell>
          <cell r="H73" t="str">
            <v>Iluminação</v>
          </cell>
          <cell r="I73" t="str">
            <v>Em pasta proria</v>
          </cell>
        </row>
        <row r="74">
          <cell r="A74" t="str">
            <v>Norlight</v>
          </cell>
          <cell r="B74" t="str">
            <v>Inovodecor</v>
          </cell>
          <cell r="C74" t="str">
            <v>219 748 346</v>
          </cell>
          <cell r="D74" t="str">
            <v>219 748 894</v>
          </cell>
          <cell r="E74" t="str">
            <v>inovodecor.lx@mail.telepac.pt</v>
          </cell>
          <cell r="F74" t="str">
            <v>Desconhecida</v>
          </cell>
          <cell r="G74" t="str">
            <v>Contacto Sr. Huberto Silva</v>
          </cell>
          <cell r="H74" t="str">
            <v>Iluminação</v>
          </cell>
          <cell r="I74" t="str">
            <v>Em pasta proria</v>
          </cell>
        </row>
        <row r="75">
          <cell r="A75" t="str">
            <v>Side</v>
          </cell>
          <cell r="B75" t="str">
            <v>Inovodecor</v>
          </cell>
          <cell r="C75" t="str">
            <v>219 748 346</v>
          </cell>
          <cell r="D75" t="str">
            <v>219 748 894</v>
          </cell>
          <cell r="E75" t="str">
            <v>inovodecor.lx@mail.telepac.pt</v>
          </cell>
          <cell r="F75" t="str">
            <v>Desconhecida</v>
          </cell>
          <cell r="G75" t="str">
            <v>Contacto Sr. Huberto Silva</v>
          </cell>
          <cell r="H75" t="str">
            <v>Iluminação</v>
          </cell>
          <cell r="I75" t="str">
            <v>Em pasta proria</v>
          </cell>
        </row>
        <row r="76">
          <cell r="A76" t="str">
            <v>Conimast</v>
          </cell>
          <cell r="B76" t="str">
            <v>Inovodecor</v>
          </cell>
          <cell r="C76" t="str">
            <v>219 748 346</v>
          </cell>
          <cell r="D76" t="str">
            <v>219 748 894</v>
          </cell>
          <cell r="E76" t="str">
            <v>inovodecor.lx@mail.telepac.pt</v>
          </cell>
          <cell r="F76" t="str">
            <v>Desconhecida</v>
          </cell>
          <cell r="G76" t="str">
            <v>Contacto Sr. Huberto Silva</v>
          </cell>
          <cell r="H76" t="str">
            <v>Iluminação</v>
          </cell>
          <cell r="I76" t="str">
            <v>Em pasta proria</v>
          </cell>
        </row>
        <row r="77">
          <cell r="A77" t="str">
            <v>Garden Light</v>
          </cell>
          <cell r="B77" t="str">
            <v>Inovodecor</v>
          </cell>
          <cell r="C77" t="str">
            <v>219 748 346</v>
          </cell>
          <cell r="D77" t="str">
            <v>219 748 894</v>
          </cell>
          <cell r="E77" t="str">
            <v>inovodecor.lx@mail.telepac.pt</v>
          </cell>
          <cell r="F77" t="str">
            <v>Desconhecida</v>
          </cell>
          <cell r="G77" t="str">
            <v>Contacto Sr. Humberto Silva</v>
          </cell>
          <cell r="H77" t="str">
            <v>Iluminação</v>
          </cell>
          <cell r="I77" t="str">
            <v>Em pasta proria</v>
          </cell>
        </row>
        <row r="78">
          <cell r="A78" t="str">
            <v>Wever &amp; Ducré</v>
          </cell>
          <cell r="B78" t="str">
            <v>Inovodecor</v>
          </cell>
          <cell r="C78" t="str">
            <v>219 748 346</v>
          </cell>
          <cell r="D78" t="str">
            <v>219 748 894</v>
          </cell>
          <cell r="E78" t="str">
            <v>inovodecor.lx@mail.telepac.pt</v>
          </cell>
          <cell r="F78" t="str">
            <v>Desconhecida</v>
          </cell>
          <cell r="G78" t="str">
            <v>Contacto Sr. Humberto Silva</v>
          </cell>
          <cell r="H78" t="str">
            <v>Iluminação</v>
          </cell>
          <cell r="I78" t="str">
            <v>Em pasta proria</v>
          </cell>
        </row>
        <row r="79">
          <cell r="A79" t="str">
            <v>Wever &amp; Ducre</v>
          </cell>
          <cell r="B79" t="str">
            <v>Inovodecor</v>
          </cell>
          <cell r="C79" t="str">
            <v>219 748 346</v>
          </cell>
          <cell r="D79" t="str">
            <v>219 748 894</v>
          </cell>
          <cell r="E79" t="str">
            <v>inovodecor.lx@mail.telepac.pt</v>
          </cell>
          <cell r="F79" t="str">
            <v>Desconhecida</v>
          </cell>
          <cell r="G79" t="str">
            <v>Contacto Sr. Humberto Silva</v>
          </cell>
          <cell r="H79" t="str">
            <v>Iluminação</v>
          </cell>
          <cell r="I79" t="str">
            <v>Em pasta proria</v>
          </cell>
        </row>
        <row r="80">
          <cell r="A80" t="str">
            <v>Wever</v>
          </cell>
          <cell r="B80" t="str">
            <v>Inovodecor</v>
          </cell>
          <cell r="C80" t="str">
            <v>219 748 346</v>
          </cell>
          <cell r="D80" t="str">
            <v>219 748 894</v>
          </cell>
          <cell r="E80" t="str">
            <v>inovodecor.lx@mail.telepac.pt</v>
          </cell>
          <cell r="F80" t="str">
            <v>Desconhecida</v>
          </cell>
          <cell r="G80" t="str">
            <v>Contacto Sr. Humberto Silva</v>
          </cell>
          <cell r="H80" t="str">
            <v>Iluminação</v>
          </cell>
          <cell r="I80" t="str">
            <v>Em pasta proria</v>
          </cell>
        </row>
        <row r="81">
          <cell r="A81" t="str">
            <v>Numepress</v>
          </cell>
          <cell r="B81" t="str">
            <v>Pinto &amp; Cruz</v>
          </cell>
          <cell r="C81" t="str">
            <v>263 519 943</v>
          </cell>
          <cell r="D81" t="str">
            <v>263 516 824</v>
          </cell>
          <cell r="E81" t="str">
            <v>tubos@pintocruz.pt</v>
          </cell>
          <cell r="F81" t="str">
            <v>www.pintocruz.pt</v>
          </cell>
          <cell r="G81" t="str">
            <v>Contacto Sr. Jorge Humberto Silva</v>
          </cell>
          <cell r="H81" t="str">
            <v>Canalizações</v>
          </cell>
          <cell r="I81" t="str">
            <v>Pasta propria</v>
          </cell>
        </row>
        <row r="82">
          <cell r="A82" t="str">
            <v>Ilesa</v>
          </cell>
          <cell r="B82" t="str">
            <v>Matelec</v>
          </cell>
          <cell r="C82" t="str">
            <v>218 148 312</v>
          </cell>
          <cell r="D82" t="str">
            <v>218  142 743</v>
          </cell>
          <cell r="E82" t="str">
            <v>Desconhecido</v>
          </cell>
          <cell r="F82" t="str">
            <v>Desconhecida</v>
          </cell>
          <cell r="G82" t="str">
            <v>Contacto Sr. Luís Martins</v>
          </cell>
          <cell r="H82" t="str">
            <v>Iluminação</v>
          </cell>
          <cell r="I82" t="str">
            <v>Pasta propria</v>
          </cell>
        </row>
        <row r="83">
          <cell r="A83" t="str">
            <v>Stylo</v>
          </cell>
          <cell r="B83" t="str">
            <v>Matelec</v>
          </cell>
          <cell r="C83" t="str">
            <v>218 148 312</v>
          </cell>
          <cell r="D83" t="str">
            <v>218  142 743</v>
          </cell>
          <cell r="E83" t="str">
            <v>Desconhecido</v>
          </cell>
          <cell r="F83" t="str">
            <v>Desconhecida</v>
          </cell>
          <cell r="G83" t="str">
            <v>Contacto Sr. Luís Martins</v>
          </cell>
          <cell r="H83" t="str">
            <v>Iluminação</v>
          </cell>
          <cell r="I83" t="str">
            <v>Pasta propria</v>
          </cell>
        </row>
        <row r="84">
          <cell r="A84" t="str">
            <v>BJC</v>
          </cell>
          <cell r="B84" t="str">
            <v>Matelec</v>
          </cell>
          <cell r="C84" t="str">
            <v>218 148 312</v>
          </cell>
          <cell r="D84" t="str">
            <v>218  142 743</v>
          </cell>
          <cell r="E84" t="str">
            <v>Desconhecido</v>
          </cell>
          <cell r="F84" t="str">
            <v>Desconhecida</v>
          </cell>
          <cell r="G84" t="str">
            <v>Contacto Sr. Luís Martins</v>
          </cell>
          <cell r="H84" t="str">
            <v>Iluminação</v>
          </cell>
          <cell r="I84" t="str">
            <v>Pasta 17</v>
          </cell>
        </row>
        <row r="85">
          <cell r="A85" t="str">
            <v>Uralita</v>
          </cell>
          <cell r="B85" t="str">
            <v>Montoya &amp; Amorim</v>
          </cell>
          <cell r="C85" t="str">
            <v>219 338 347</v>
          </cell>
          <cell r="D85" t="str">
            <v>219 314 611</v>
          </cell>
          <cell r="E85" t="str">
            <v>Desconhecido</v>
          </cell>
          <cell r="F85" t="str">
            <v>Desconhecida</v>
          </cell>
          <cell r="G85" t="str">
            <v>Contacto Sr. Eng. Pires</v>
          </cell>
          <cell r="H85" t="str">
            <v>Tubo PEAD</v>
          </cell>
          <cell r="I85" t="str">
            <v>Pasta propria</v>
          </cell>
        </row>
        <row r="86">
          <cell r="A86" t="str">
            <v>Lusofane</v>
          </cell>
          <cell r="B86" t="str">
            <v>Montoya &amp; Amorim</v>
          </cell>
          <cell r="C86" t="str">
            <v>219 338 347</v>
          </cell>
          <cell r="D86" t="str">
            <v>219 314 611</v>
          </cell>
          <cell r="E86" t="str">
            <v>Desconhecido</v>
          </cell>
          <cell r="F86" t="str">
            <v>Desconhecida</v>
          </cell>
          <cell r="G86" t="str">
            <v>Contacto Sr. Eng. Pires</v>
          </cell>
          <cell r="H86" t="str">
            <v>Tubos</v>
          </cell>
          <cell r="I86" t="str">
            <v>Pasta propria</v>
          </cell>
        </row>
        <row r="87">
          <cell r="A87" t="str">
            <v>Fersil</v>
          </cell>
          <cell r="B87" t="str">
            <v>Montoya &amp; Amorim</v>
          </cell>
          <cell r="C87" t="str">
            <v>219 338 347</v>
          </cell>
          <cell r="D87" t="str">
            <v>219 314 611</v>
          </cell>
          <cell r="E87" t="str">
            <v>Desconhecido</v>
          </cell>
          <cell r="F87" t="str">
            <v>Desconhecida</v>
          </cell>
          <cell r="G87" t="str">
            <v>Contacto Sr. Eng. Pires</v>
          </cell>
          <cell r="H87" t="str">
            <v>Tubos PVC de pressão</v>
          </cell>
          <cell r="I87" t="str">
            <v>Pasta propria</v>
          </cell>
        </row>
        <row r="88">
          <cell r="A88" t="str">
            <v>FlowGuard</v>
          </cell>
          <cell r="B88" t="str">
            <v>Montoya &amp; Amorim</v>
          </cell>
          <cell r="C88" t="str">
            <v>219 338 347</v>
          </cell>
          <cell r="D88" t="str">
            <v>219 314 611</v>
          </cell>
          <cell r="E88" t="str">
            <v>Desconhecido</v>
          </cell>
          <cell r="F88" t="str">
            <v>Desconhecida</v>
          </cell>
          <cell r="G88" t="str">
            <v>Contacto Sr. Eng. Pires</v>
          </cell>
          <cell r="H88" t="str">
            <v>Tubos PVC de pressão</v>
          </cell>
          <cell r="I88" t="str">
            <v>Pasta propria</v>
          </cell>
        </row>
        <row r="89">
          <cell r="A89" t="str">
            <v>Blue</v>
          </cell>
          <cell r="B89" t="str">
            <v>Montoya &amp; Amorim</v>
          </cell>
          <cell r="C89" t="str">
            <v>219 338 347</v>
          </cell>
          <cell r="D89" t="str">
            <v>219 314 611</v>
          </cell>
          <cell r="E89" t="str">
            <v>Desconhecido</v>
          </cell>
          <cell r="F89" t="str">
            <v>Desconhecida</v>
          </cell>
          <cell r="G89" t="str">
            <v>Contacto Sr. Eng. Pires</v>
          </cell>
          <cell r="H89" t="str">
            <v>Tubos P.P., doméstico</v>
          </cell>
          <cell r="I89" t="str">
            <v>Pasta propria</v>
          </cell>
        </row>
        <row r="90">
          <cell r="A90" t="str">
            <v>Blue Star</v>
          </cell>
          <cell r="B90" t="str">
            <v>Montoya &amp; Amorim</v>
          </cell>
          <cell r="C90" t="str">
            <v>219 338 347</v>
          </cell>
          <cell r="D90" t="str">
            <v>219 314 611</v>
          </cell>
          <cell r="E90" t="str">
            <v>Desconhecido</v>
          </cell>
          <cell r="F90" t="str">
            <v>Desconhecida</v>
          </cell>
          <cell r="G90" t="str">
            <v>Contacto Sr. Eng. Pires</v>
          </cell>
          <cell r="H90" t="str">
            <v>Tubos P.P., doméstico</v>
          </cell>
          <cell r="I90" t="str">
            <v>Pasta propria</v>
          </cell>
        </row>
        <row r="91">
          <cell r="A91" t="str">
            <v>Pont-A-Mousson</v>
          </cell>
          <cell r="B91" t="str">
            <v>Montoya &amp; Amorim</v>
          </cell>
          <cell r="C91" t="str">
            <v>219 338 347</v>
          </cell>
          <cell r="D91" t="str">
            <v>219 314 611</v>
          </cell>
          <cell r="E91" t="str">
            <v>Desconhecido</v>
          </cell>
          <cell r="F91" t="str">
            <v>Desconhecida</v>
          </cell>
          <cell r="G91" t="str">
            <v>Contacto Sr. Eng. Pires</v>
          </cell>
          <cell r="H91" t="str">
            <v>Tubos e ralos em F. F.</v>
          </cell>
          <cell r="I91" t="str">
            <v>Pasta propria</v>
          </cell>
        </row>
        <row r="92">
          <cell r="A92" t="str">
            <v>Metalit</v>
          </cell>
          <cell r="B92" t="str">
            <v>Montoya &amp; Amorim</v>
          </cell>
          <cell r="C92" t="str">
            <v>219 338 347</v>
          </cell>
          <cell r="D92" t="str">
            <v>219 314 611</v>
          </cell>
          <cell r="E92" t="str">
            <v>Desconhecido</v>
          </cell>
          <cell r="F92" t="str">
            <v>Desconhecida</v>
          </cell>
          <cell r="G92" t="str">
            <v>Contacto Sr. Eng. Pires</v>
          </cell>
          <cell r="H92" t="str">
            <v>Tubos em ferro fundido</v>
          </cell>
          <cell r="I92" t="str">
            <v>Pasta propria</v>
          </cell>
        </row>
        <row r="93">
          <cell r="A93" t="str">
            <v>Ductil</v>
          </cell>
          <cell r="B93" t="str">
            <v>Montoya &amp; Amorim</v>
          </cell>
          <cell r="C93" t="str">
            <v>219 338 347</v>
          </cell>
          <cell r="D93" t="str">
            <v>219 314 611</v>
          </cell>
          <cell r="E93" t="str">
            <v>Desconhecido</v>
          </cell>
          <cell r="F93" t="str">
            <v>Desconhecida</v>
          </cell>
          <cell r="G93" t="str">
            <v>Contacto Sr. Eng. Pires</v>
          </cell>
          <cell r="H93" t="str">
            <v>Tubos, f. fundido de pressão</v>
          </cell>
          <cell r="I93" t="str">
            <v>Pasta propria</v>
          </cell>
        </row>
        <row r="94">
          <cell r="A94" t="str">
            <v>Contenur</v>
          </cell>
          <cell r="B94" t="str">
            <v>Montoya &amp; Amorim</v>
          </cell>
          <cell r="C94" t="str">
            <v>219 338 347</v>
          </cell>
          <cell r="D94" t="str">
            <v>219 314 611</v>
          </cell>
          <cell r="E94" t="str">
            <v>Desconhecido</v>
          </cell>
          <cell r="F94" t="str">
            <v>Desconhecida</v>
          </cell>
          <cell r="G94" t="str">
            <v>Contacto Sr. Eng. Pires</v>
          </cell>
          <cell r="H94" t="str">
            <v>Contentores de lixo</v>
          </cell>
          <cell r="I94" t="str">
            <v>Pasta propria</v>
          </cell>
        </row>
        <row r="95">
          <cell r="A95" t="str">
            <v>Bticino</v>
          </cell>
          <cell r="B95" t="str">
            <v>Legrand</v>
          </cell>
          <cell r="C95" t="str">
            <v>214 548 800</v>
          </cell>
          <cell r="D95" t="str">
            <v>214 548 884</v>
          </cell>
          <cell r="E95" t="str">
            <v>Desconhecido</v>
          </cell>
          <cell r="F95" t="str">
            <v>www.legrand.pt</v>
          </cell>
          <cell r="G95" t="str">
            <v>Contacto Sr. Mendonça</v>
          </cell>
          <cell r="H95" t="str">
            <v>Aparelhagem</v>
          </cell>
          <cell r="I95" t="str">
            <v>Pasta propria</v>
          </cell>
        </row>
        <row r="96">
          <cell r="A96" t="str">
            <v>Light</v>
          </cell>
          <cell r="B96" t="str">
            <v>Legrand</v>
          </cell>
          <cell r="C96" t="str">
            <v>214 548 800</v>
          </cell>
          <cell r="D96" t="str">
            <v>214 548 884</v>
          </cell>
          <cell r="E96" t="str">
            <v>Desconhecido</v>
          </cell>
          <cell r="F96" t="str">
            <v>www.legrand.pt</v>
          </cell>
          <cell r="G96" t="str">
            <v>Contacto Sr. Mendonça</v>
          </cell>
          <cell r="H96" t="str">
            <v>Aparelhagem</v>
          </cell>
          <cell r="I96" t="str">
            <v>Pasta propria</v>
          </cell>
        </row>
        <row r="97">
          <cell r="A97" t="str">
            <v>Terraneo</v>
          </cell>
          <cell r="B97" t="str">
            <v>Legrand</v>
          </cell>
          <cell r="C97" t="str">
            <v>214 548 800</v>
          </cell>
          <cell r="D97" t="str">
            <v>214 548 884</v>
          </cell>
          <cell r="E97" t="str">
            <v>Desconhecido</v>
          </cell>
          <cell r="F97" t="str">
            <v>www.legrand.pt</v>
          </cell>
          <cell r="G97" t="str">
            <v>Contacto Sr. Mendonça</v>
          </cell>
          <cell r="H97" t="str">
            <v>Intercomunicação</v>
          </cell>
          <cell r="I97" t="str">
            <v>Pasta propria</v>
          </cell>
        </row>
        <row r="98">
          <cell r="A98" t="str">
            <v>Etap</v>
          </cell>
          <cell r="B98" t="str">
            <v>Schréder</v>
          </cell>
          <cell r="C98" t="str">
            <v>21 424 26 00</v>
          </cell>
          <cell r="D98" t="str">
            <v>21 418 87 41</v>
          </cell>
          <cell r="E98" t="str">
            <v>etap.lb@schreder.pt</v>
          </cell>
          <cell r="F98" t="str">
            <v>Desconhecida</v>
          </cell>
          <cell r="G98" t="str">
            <v>Contacto Srª. Lionor Belo</v>
          </cell>
          <cell r="H98" t="str">
            <v>Iluminação de emergência</v>
          </cell>
          <cell r="I98" t="str">
            <v>Pasta propria</v>
          </cell>
        </row>
        <row r="99">
          <cell r="A99" t="str">
            <v>Reggiani</v>
          </cell>
          <cell r="B99" t="str">
            <v>Megarim</v>
          </cell>
          <cell r="C99" t="str">
            <v>21 843 84 50</v>
          </cell>
          <cell r="D99" t="str">
            <v>21 843 84 51</v>
          </cell>
          <cell r="E99" t="str">
            <v>ilum@megarim.pt</v>
          </cell>
          <cell r="F99" t="str">
            <v>www.megarim.pt</v>
          </cell>
          <cell r="G99" t="str">
            <v>Contacto Sr. Mendonça</v>
          </cell>
          <cell r="H99" t="str">
            <v>Iluminação</v>
          </cell>
          <cell r="I99" t="str">
            <v>Pasta propria</v>
          </cell>
        </row>
        <row r="100">
          <cell r="A100" t="str">
            <v>Regent</v>
          </cell>
          <cell r="B100" t="str">
            <v>Megarim</v>
          </cell>
          <cell r="C100" t="str">
            <v>21 843 84 50</v>
          </cell>
          <cell r="D100" t="str">
            <v>21 843 84 51</v>
          </cell>
          <cell r="E100" t="str">
            <v>ilum@megarim.pt</v>
          </cell>
          <cell r="F100" t="str">
            <v>www.megarim.pt</v>
          </cell>
          <cell r="G100" t="str">
            <v>Contacto Sr. Mendonça</v>
          </cell>
          <cell r="H100" t="str">
            <v>Iluminação</v>
          </cell>
          <cell r="I100" t="str">
            <v>Pasta propria</v>
          </cell>
        </row>
        <row r="101">
          <cell r="A101" t="str">
            <v>Ing.castaldi</v>
          </cell>
          <cell r="B101" t="str">
            <v>Megarim</v>
          </cell>
          <cell r="C101" t="str">
            <v>21 843 84 50</v>
          </cell>
          <cell r="D101" t="str">
            <v>21 843 84 51</v>
          </cell>
          <cell r="E101" t="str">
            <v>ilum@megarim.pt</v>
          </cell>
          <cell r="F101" t="str">
            <v>www.megarim.pt</v>
          </cell>
          <cell r="G101" t="str">
            <v>Contacto Sr. Mendonça</v>
          </cell>
          <cell r="H101" t="str">
            <v>Iluminação</v>
          </cell>
          <cell r="I101" t="str">
            <v>Pasta propria</v>
          </cell>
        </row>
        <row r="102">
          <cell r="A102" t="str">
            <v>Castaldi</v>
          </cell>
          <cell r="B102" t="str">
            <v>Megarim</v>
          </cell>
          <cell r="C102" t="str">
            <v>21 843 84 50</v>
          </cell>
          <cell r="D102" t="str">
            <v>21 843 84 51</v>
          </cell>
          <cell r="E102" t="str">
            <v>ilum@megarim.pt</v>
          </cell>
          <cell r="F102" t="str">
            <v>www.megarim.pt</v>
          </cell>
          <cell r="G102" t="str">
            <v>Contacto Sr. Mendonça</v>
          </cell>
          <cell r="H102" t="str">
            <v>Iluminação</v>
          </cell>
          <cell r="I102" t="str">
            <v>Pasta propria</v>
          </cell>
        </row>
        <row r="103">
          <cell r="A103" t="str">
            <v>Artpart</v>
          </cell>
          <cell r="B103" t="str">
            <v>Megarim</v>
          </cell>
          <cell r="C103" t="str">
            <v>21 843 84 50</v>
          </cell>
          <cell r="D103" t="str">
            <v>21 843 84 51</v>
          </cell>
          <cell r="E103" t="str">
            <v>ilum@megarim.pt</v>
          </cell>
          <cell r="F103" t="str">
            <v>www.megarim.pt</v>
          </cell>
          <cell r="G103" t="str">
            <v>Contacto Sr. Mendonça</v>
          </cell>
          <cell r="H103" t="str">
            <v>Iluminação</v>
          </cell>
          <cell r="I103" t="str">
            <v>Pasta propria</v>
          </cell>
        </row>
        <row r="104">
          <cell r="A104" t="str">
            <v>OCCHIO</v>
          </cell>
          <cell r="B104" t="str">
            <v>Megarim</v>
          </cell>
          <cell r="C104" t="str">
            <v>21 843 84 50</v>
          </cell>
          <cell r="D104" t="str">
            <v>21 843 84 51</v>
          </cell>
          <cell r="E104" t="str">
            <v>ilum@megarim.pt</v>
          </cell>
          <cell r="F104" t="str">
            <v>www.megarim.pt</v>
          </cell>
          <cell r="G104" t="str">
            <v>Contacto Sr. Mendonça</v>
          </cell>
          <cell r="H104" t="str">
            <v>Iluminação</v>
          </cell>
          <cell r="I104" t="str">
            <v>Pasta propria</v>
          </cell>
        </row>
        <row r="105">
          <cell r="A105" t="str">
            <v>Flatlite</v>
          </cell>
          <cell r="B105" t="str">
            <v>Megarim</v>
          </cell>
          <cell r="C105" t="str">
            <v>21 843 84 50</v>
          </cell>
          <cell r="D105" t="str">
            <v>21 843 84 51</v>
          </cell>
          <cell r="E105" t="str">
            <v>ilum@megarim.pt</v>
          </cell>
          <cell r="F105" t="str">
            <v>www.megarim.pt</v>
          </cell>
          <cell r="G105" t="str">
            <v>Contacto Sr. Mendonça</v>
          </cell>
          <cell r="H105" t="str">
            <v>Iluminação</v>
          </cell>
          <cell r="I105" t="str">
            <v>Pasta propria</v>
          </cell>
        </row>
        <row r="106">
          <cell r="A106" t="str">
            <v>Tridonic</v>
          </cell>
          <cell r="B106" t="str">
            <v>Megarim</v>
          </cell>
          <cell r="C106" t="str">
            <v>21 843 84 50</v>
          </cell>
          <cell r="D106" t="str">
            <v>21 843 84 51</v>
          </cell>
          <cell r="E106" t="str">
            <v>ilum@megarim.pt</v>
          </cell>
          <cell r="F106" t="str">
            <v>www.megarim.pt</v>
          </cell>
          <cell r="G106" t="str">
            <v>Contacto Sr. Mendonça</v>
          </cell>
          <cell r="H106" t="str">
            <v>Iluminação</v>
          </cell>
          <cell r="I106" t="str">
            <v>Pasta propria</v>
          </cell>
        </row>
        <row r="107">
          <cell r="A107" t="str">
            <v>Megalon</v>
          </cell>
          <cell r="B107" t="str">
            <v>Megarim</v>
          </cell>
          <cell r="C107" t="str">
            <v>21 843 84 50</v>
          </cell>
          <cell r="D107" t="str">
            <v>21 843 84 51</v>
          </cell>
          <cell r="E107" t="str">
            <v>ilum@megarim.pt</v>
          </cell>
          <cell r="F107" t="str">
            <v>www.megarim.pt</v>
          </cell>
          <cell r="G107" t="str">
            <v>Contacto Sr. Mendonça</v>
          </cell>
          <cell r="H107" t="str">
            <v>Iluminação</v>
          </cell>
          <cell r="I107" t="str">
            <v>Pasta propria</v>
          </cell>
        </row>
        <row r="108">
          <cell r="A108" t="str">
            <v>Dijkstra lampen</v>
          </cell>
          <cell r="B108" t="str">
            <v>Megarim</v>
          </cell>
          <cell r="C108" t="str">
            <v>21 843 84 50</v>
          </cell>
          <cell r="D108" t="str">
            <v>21 843 84 51</v>
          </cell>
          <cell r="E108" t="str">
            <v>ilum@megarim.pt</v>
          </cell>
          <cell r="F108" t="str">
            <v>www.megarim.pt</v>
          </cell>
          <cell r="G108" t="str">
            <v>Contacto Sr. Mendonça</v>
          </cell>
          <cell r="H108" t="str">
            <v>Iluminação</v>
          </cell>
          <cell r="I108" t="str">
            <v>Pasta propria</v>
          </cell>
        </row>
        <row r="109">
          <cell r="A109" t="str">
            <v>Dijkstra</v>
          </cell>
          <cell r="B109" t="str">
            <v>Megarim</v>
          </cell>
          <cell r="C109" t="str">
            <v>21 843 84 50</v>
          </cell>
          <cell r="D109" t="str">
            <v>21 843 84 51</v>
          </cell>
          <cell r="E109" t="str">
            <v>ilum@megarim.pt</v>
          </cell>
          <cell r="F109" t="str">
            <v>www.megarim.pt</v>
          </cell>
          <cell r="G109" t="str">
            <v>Contacto Sr. Mendonça</v>
          </cell>
          <cell r="H109" t="str">
            <v>Iluminação</v>
          </cell>
          <cell r="I109" t="str">
            <v>Pasta propria</v>
          </cell>
        </row>
        <row r="110">
          <cell r="A110" t="str">
            <v>Future Way</v>
          </cell>
          <cell r="B110" t="str">
            <v>Megarim</v>
          </cell>
          <cell r="C110" t="str">
            <v>21 843 84 50</v>
          </cell>
          <cell r="D110" t="str">
            <v>21 843 84 51</v>
          </cell>
          <cell r="E110" t="str">
            <v>ilum@megarim.pt</v>
          </cell>
          <cell r="F110" t="str">
            <v>www.megarim.pt</v>
          </cell>
          <cell r="G110" t="str">
            <v>Contacto Sr. Mendonça</v>
          </cell>
          <cell r="H110" t="str">
            <v>Pesagem electrónica</v>
          </cell>
          <cell r="I110" t="str">
            <v>Pastas proprias</v>
          </cell>
        </row>
        <row r="111">
          <cell r="A111" t="str">
            <v>ArtiLite</v>
          </cell>
          <cell r="B111" t="str">
            <v>Megarim</v>
          </cell>
          <cell r="C111" t="str">
            <v>21 843 84 50</v>
          </cell>
          <cell r="D111" t="str">
            <v>21 843 84 51</v>
          </cell>
          <cell r="E111" t="str">
            <v>ilum@megarim.pt</v>
          </cell>
          <cell r="F111" t="str">
            <v>www.megarim.pt</v>
          </cell>
          <cell r="G111" t="str">
            <v>Contacto Sr. Mendonça</v>
          </cell>
          <cell r="H111" t="str">
            <v>Sensores e fotocélulas</v>
          </cell>
          <cell r="I111" t="str">
            <v>Pastas proprias</v>
          </cell>
        </row>
        <row r="112">
          <cell r="A112" t="str">
            <v>Arcluce</v>
          </cell>
          <cell r="B112" t="str">
            <v>Megarim</v>
          </cell>
          <cell r="C112" t="str">
            <v>21 843 84 50</v>
          </cell>
          <cell r="D112" t="str">
            <v>21 843 84 51</v>
          </cell>
          <cell r="E112" t="str">
            <v>ilum@megarim.pt</v>
          </cell>
          <cell r="F112" t="str">
            <v>www.megarim.pt</v>
          </cell>
          <cell r="G112" t="str">
            <v>Contacto Sr. Mendonça</v>
          </cell>
          <cell r="H112" t="str">
            <v>Distribuidores de energia</v>
          </cell>
          <cell r="I112" t="str">
            <v>Pastas proprias</v>
          </cell>
        </row>
        <row r="113">
          <cell r="A113" t="str">
            <v>Olo</v>
          </cell>
          <cell r="B113" t="str">
            <v>Megarim</v>
          </cell>
          <cell r="C113" t="str">
            <v>21 843 84 50</v>
          </cell>
          <cell r="D113" t="str">
            <v>21 843 84 51</v>
          </cell>
          <cell r="E113" t="str">
            <v>ilum@megarim.pt</v>
          </cell>
          <cell r="F113" t="str">
            <v>www.megarim.pt</v>
          </cell>
          <cell r="G113" t="str">
            <v>Contacto Sr. Mendonça</v>
          </cell>
          <cell r="H113" t="str">
            <v>Iluminação</v>
          </cell>
          <cell r="I113" t="str">
            <v>Pasta propria</v>
          </cell>
        </row>
        <row r="114">
          <cell r="A114" t="str">
            <v>Lighting</v>
          </cell>
          <cell r="B114" t="str">
            <v>Megarim</v>
          </cell>
          <cell r="C114" t="str">
            <v>21 843 84 50</v>
          </cell>
          <cell r="D114" t="str">
            <v>21 843 84 51</v>
          </cell>
          <cell r="E114" t="str">
            <v>ilum@megarim.pt</v>
          </cell>
          <cell r="F114" t="str">
            <v>www.megarim.pt</v>
          </cell>
          <cell r="G114" t="str">
            <v>Também distribuída pela Sabel</v>
          </cell>
          <cell r="H114" t="str">
            <v>Iluminação</v>
          </cell>
          <cell r="I114" t="str">
            <v>Pasta propria</v>
          </cell>
        </row>
        <row r="115">
          <cell r="A115" t="str">
            <v>Olo lighting</v>
          </cell>
          <cell r="B115" t="str">
            <v>Megarim</v>
          </cell>
          <cell r="C115" t="str">
            <v>21 843 84 50</v>
          </cell>
          <cell r="D115" t="str">
            <v>21 843 84 51</v>
          </cell>
          <cell r="E115" t="str">
            <v>ilum@megarim.pt</v>
          </cell>
          <cell r="F115" t="str">
            <v>www.megarim.pt</v>
          </cell>
          <cell r="G115" t="str">
            <v>Contacto Sr. Mendonça</v>
          </cell>
          <cell r="H115" t="str">
            <v>Iluminação</v>
          </cell>
          <cell r="I115" t="str">
            <v>Pasta propria</v>
          </cell>
        </row>
        <row r="116">
          <cell r="A116" t="str">
            <v>Meyer</v>
          </cell>
          <cell r="B116" t="str">
            <v>Megarim</v>
          </cell>
          <cell r="C116" t="str">
            <v>21 843 84 50</v>
          </cell>
          <cell r="D116" t="str">
            <v>21 843 84 51</v>
          </cell>
          <cell r="E116" t="str">
            <v>ilum@megarim.pt</v>
          </cell>
          <cell r="F116" t="str">
            <v>www.megarim.pt</v>
          </cell>
          <cell r="G116" t="str">
            <v>Contacto Sr. Mendonça</v>
          </cell>
          <cell r="H116" t="str">
            <v>Iluminação</v>
          </cell>
          <cell r="I116" t="str">
            <v>Pasta propria</v>
          </cell>
        </row>
        <row r="117">
          <cell r="A117" t="str">
            <v>WEEF</v>
          </cell>
          <cell r="B117" t="str">
            <v>Tecnicon</v>
          </cell>
          <cell r="C117" t="str">
            <v>217 991 000</v>
          </cell>
          <cell r="D117" t="str">
            <v>217 991 004</v>
          </cell>
          <cell r="E117" t="str">
            <v>Desconhecido</v>
          </cell>
          <cell r="F117" t="str">
            <v>Desconhecida</v>
          </cell>
          <cell r="G117" t="str">
            <v>Contacto Sr. Ricardo Jorge</v>
          </cell>
          <cell r="H117" t="str">
            <v>Iluminação</v>
          </cell>
          <cell r="I117" t="str">
            <v>Pasta 41</v>
          </cell>
        </row>
        <row r="118">
          <cell r="A118" t="str">
            <v>WE-EF</v>
          </cell>
          <cell r="B118" t="str">
            <v>Tecnicon</v>
          </cell>
          <cell r="C118" t="str">
            <v>217 991 000</v>
          </cell>
          <cell r="D118" t="str">
            <v>217 991 004</v>
          </cell>
          <cell r="E118" t="str">
            <v>Desconhecido</v>
          </cell>
          <cell r="F118" t="str">
            <v>Desconhecida</v>
          </cell>
          <cell r="G118" t="str">
            <v>Contacto Sr. Ricardo Jorge</v>
          </cell>
          <cell r="H118" t="str">
            <v>Iluminação</v>
          </cell>
          <cell r="I118" t="str">
            <v>Pasta 41</v>
          </cell>
        </row>
        <row r="119">
          <cell r="A119" t="str">
            <v>WEEF LEUCHTEN</v>
          </cell>
          <cell r="B119" t="str">
            <v>Tecnicon</v>
          </cell>
          <cell r="C119" t="str">
            <v>217 991 000</v>
          </cell>
          <cell r="D119" t="str">
            <v>217 991 004</v>
          </cell>
          <cell r="E119" t="str">
            <v>Desconhecido</v>
          </cell>
          <cell r="F119" t="str">
            <v>Desconhecida</v>
          </cell>
          <cell r="G119" t="str">
            <v>Contacto Sr. Ricardo Jorge</v>
          </cell>
          <cell r="H119" t="str">
            <v>Iluminação</v>
          </cell>
          <cell r="I119" t="str">
            <v>Pasta 41</v>
          </cell>
        </row>
        <row r="120">
          <cell r="A120" t="str">
            <v>DEG</v>
          </cell>
          <cell r="B120" t="str">
            <v>Tecnicon</v>
          </cell>
          <cell r="C120" t="str">
            <v>217 991 000</v>
          </cell>
          <cell r="D120" t="str">
            <v>217 991 004</v>
          </cell>
          <cell r="E120" t="str">
            <v>Desconhecido</v>
          </cell>
          <cell r="F120" t="str">
            <v>Desconhecida</v>
          </cell>
          <cell r="G120" t="str">
            <v>Contacto Sr. Ricardo Jorge</v>
          </cell>
          <cell r="H120" t="str">
            <v>Calhas e caixas de pavimento</v>
          </cell>
          <cell r="I120" t="str">
            <v>Pasta 41</v>
          </cell>
        </row>
        <row r="121">
          <cell r="A121" t="str">
            <v>ELECTRAPLAN</v>
          </cell>
          <cell r="B121" t="str">
            <v>Tecnicon</v>
          </cell>
          <cell r="C121" t="str">
            <v>217 991 000</v>
          </cell>
          <cell r="D121" t="str">
            <v>217 991 004</v>
          </cell>
          <cell r="E121" t="str">
            <v>Desconhecido</v>
          </cell>
          <cell r="F121" t="str">
            <v>Desconhecida</v>
          </cell>
          <cell r="G121" t="str">
            <v>Contacto Sr. Ricardo Jorge</v>
          </cell>
          <cell r="H121" t="str">
            <v>Calhas e caixas de pavimento</v>
          </cell>
          <cell r="I121" t="str">
            <v>Pasta 41</v>
          </cell>
        </row>
        <row r="122">
          <cell r="A122" t="str">
            <v>HESS</v>
          </cell>
          <cell r="B122" t="str">
            <v>Svelux</v>
          </cell>
          <cell r="C122" t="str">
            <v>213 031 590</v>
          </cell>
          <cell r="D122" t="str">
            <v>213 020 799</v>
          </cell>
          <cell r="E122" t="str">
            <v>np99ho@mail.telepac.pt</v>
          </cell>
          <cell r="F122" t="str">
            <v>www.svelux.se</v>
          </cell>
          <cell r="G122" t="str">
            <v>Contacto Sr. Carlos Teixeira</v>
          </cell>
          <cell r="H122" t="str">
            <v>Iluminação</v>
          </cell>
          <cell r="I122" t="str">
            <v>Pasta propria</v>
          </cell>
        </row>
        <row r="123">
          <cell r="A123" t="str">
            <v>SUNLUX</v>
          </cell>
          <cell r="B123" t="str">
            <v>Svelux</v>
          </cell>
          <cell r="C123" t="str">
            <v>213 031 590</v>
          </cell>
          <cell r="D123" t="str">
            <v>213 020 799</v>
          </cell>
          <cell r="E123" t="str">
            <v>np99ho@mail.telepac.pt</v>
          </cell>
          <cell r="F123" t="str">
            <v>www.svelux.se</v>
          </cell>
          <cell r="G123" t="str">
            <v>Contacto Sr. Carlos Teixeira</v>
          </cell>
          <cell r="H123" t="str">
            <v>Iluminação</v>
          </cell>
          <cell r="I123" t="str">
            <v>Pasta propria</v>
          </cell>
        </row>
        <row r="124">
          <cell r="A124" t="str">
            <v>PLANLICHT</v>
          </cell>
          <cell r="B124" t="str">
            <v>Svelux</v>
          </cell>
          <cell r="C124" t="str">
            <v>213 031 590</v>
          </cell>
          <cell r="D124" t="str">
            <v>213 020 799</v>
          </cell>
          <cell r="E124" t="str">
            <v>np99ho@mail.telepac.pt</v>
          </cell>
          <cell r="F124" t="str">
            <v>www.svelux.se</v>
          </cell>
          <cell r="G124" t="str">
            <v>Contacto Sr. Carlos Teixeira</v>
          </cell>
          <cell r="H124" t="str">
            <v>Iluminação</v>
          </cell>
          <cell r="I124" t="str">
            <v>Pasta propria</v>
          </cell>
        </row>
        <row r="125">
          <cell r="A125" t="str">
            <v>SVELUX</v>
          </cell>
          <cell r="B125" t="str">
            <v>Svelux</v>
          </cell>
          <cell r="C125" t="str">
            <v>213 031 590</v>
          </cell>
          <cell r="D125" t="str">
            <v>213 020 799</v>
          </cell>
          <cell r="E125" t="str">
            <v>np99ho@mail.telepac.pt</v>
          </cell>
          <cell r="F125" t="str">
            <v>www.svelux.se</v>
          </cell>
          <cell r="G125" t="str">
            <v>Contacto Sr. Carlos Teixeira</v>
          </cell>
          <cell r="H125" t="str">
            <v>Motorizações eléctricas</v>
          </cell>
          <cell r="I125" t="str">
            <v>Pastas proprias</v>
          </cell>
        </row>
        <row r="126">
          <cell r="A126" t="str">
            <v>Niko</v>
          </cell>
          <cell r="B126" t="str">
            <v>LME</v>
          </cell>
          <cell r="C126" t="str">
            <v>217 789 121</v>
          </cell>
          <cell r="D126" t="str">
            <v>217 740 052</v>
          </cell>
          <cell r="E126" t="str">
            <v>Desconhecido</v>
          </cell>
          <cell r="F126" t="str">
            <v>Desconhecida</v>
          </cell>
          <cell r="G126" t="str">
            <v>Contacto Sr. Ricardo Jorge</v>
          </cell>
          <cell r="H126" t="str">
            <v>Caminhos de cabos em PVC</v>
          </cell>
          <cell r="I126" t="str">
            <v>Pastas proprias</v>
          </cell>
        </row>
        <row r="127">
          <cell r="A127" t="str">
            <v>Climar</v>
          </cell>
          <cell r="B127" t="str">
            <v>LME</v>
          </cell>
          <cell r="C127" t="str">
            <v>217 789 121</v>
          </cell>
          <cell r="D127" t="str">
            <v>217 740 052</v>
          </cell>
          <cell r="E127" t="str">
            <v>marketing@climar.pt</v>
          </cell>
          <cell r="F127" t="str">
            <v>www.climar.pt</v>
          </cell>
          <cell r="G127" t="str">
            <v>Contacto Sr. Ricardo Jorge</v>
          </cell>
          <cell r="H127" t="str">
            <v>Fita em aço</v>
          </cell>
          <cell r="I127" t="str">
            <v>Pastas proprias</v>
          </cell>
        </row>
        <row r="128">
          <cell r="A128" t="str">
            <v>Brilliant</v>
          </cell>
          <cell r="B128" t="str">
            <v>LME</v>
          </cell>
          <cell r="C128" t="str">
            <v>217 789 121</v>
          </cell>
          <cell r="D128" t="str">
            <v>217 740 052</v>
          </cell>
          <cell r="E128" t="str">
            <v>Desconhecido</v>
          </cell>
          <cell r="F128" t="str">
            <v>Desconhecida</v>
          </cell>
          <cell r="G128" t="str">
            <v>Contacto Sr. Ricardo Jorge</v>
          </cell>
          <cell r="H128" t="str">
            <v>Quadros de alvos</v>
          </cell>
          <cell r="I128" t="str">
            <v>Pastas proprias</v>
          </cell>
        </row>
        <row r="129">
          <cell r="A129" t="str">
            <v>Ornalux</v>
          </cell>
          <cell r="B129" t="str">
            <v>LME</v>
          </cell>
          <cell r="C129" t="str">
            <v>217 789 121</v>
          </cell>
          <cell r="D129" t="str">
            <v>217 740 052</v>
          </cell>
          <cell r="E129" t="str">
            <v>Desconhecido</v>
          </cell>
          <cell r="F129" t="str">
            <v>Desconhecida</v>
          </cell>
          <cell r="G129" t="str">
            <v>Contacto Sr. Ricardo Jorge</v>
          </cell>
          <cell r="H129" t="str">
            <v>Iluminação</v>
          </cell>
          <cell r="I129" t="str">
            <v>Pastas proprias</v>
          </cell>
        </row>
        <row r="130">
          <cell r="A130" t="str">
            <v>Sadi</v>
          </cell>
          <cell r="B130" t="str">
            <v>LME</v>
          </cell>
          <cell r="C130" t="str">
            <v>217 789 121</v>
          </cell>
          <cell r="D130" t="str">
            <v>217 740 052</v>
          </cell>
          <cell r="E130" t="str">
            <v>Desconhecido</v>
          </cell>
          <cell r="F130" t="str">
            <v>Desconhecida</v>
          </cell>
          <cell r="G130" t="str">
            <v>Contacto Sr. Ricardo Jorge</v>
          </cell>
          <cell r="H130" t="str">
            <v>Fichas multipolares</v>
          </cell>
          <cell r="I130" t="str">
            <v>Pastas proprias</v>
          </cell>
        </row>
        <row r="131">
          <cell r="A131" t="str">
            <v>VEI</v>
          </cell>
          <cell r="B131" t="str">
            <v>LME</v>
          </cell>
          <cell r="C131" t="str">
            <v>217 789 121</v>
          </cell>
          <cell r="D131" t="str">
            <v>217 740 052</v>
          </cell>
          <cell r="E131" t="str">
            <v>lme.benfica@iol.pt</v>
          </cell>
          <cell r="F131" t="str">
            <v>Desconhecida</v>
          </cell>
          <cell r="G131" t="str">
            <v>Contacto Sr. Rui André</v>
          </cell>
          <cell r="H131" t="str">
            <v>Calhas metálicas</v>
          </cell>
          <cell r="I131" t="str">
            <v>Pastas proprias</v>
          </cell>
        </row>
        <row r="132">
          <cell r="A132" t="str">
            <v>Flusarc</v>
          </cell>
          <cell r="B132" t="str">
            <v>LME</v>
          </cell>
          <cell r="C132" t="str">
            <v>217 789 121</v>
          </cell>
          <cell r="D132" t="str">
            <v>217 740 052</v>
          </cell>
          <cell r="E132" t="str">
            <v>Desconhecido</v>
          </cell>
          <cell r="F132" t="str">
            <v>Desconhecida</v>
          </cell>
          <cell r="G132" t="str">
            <v>Contacto Sr. Rui André</v>
          </cell>
          <cell r="H132" t="str">
            <v>Tubos Flexíveis</v>
          </cell>
          <cell r="I132" t="str">
            <v>Pastas proprias</v>
          </cell>
        </row>
        <row r="133">
          <cell r="A133" t="str">
            <v>Thorsman</v>
          </cell>
          <cell r="B133" t="str">
            <v>LME</v>
          </cell>
          <cell r="C133" t="str">
            <v>217 789 121</v>
          </cell>
          <cell r="D133" t="str">
            <v>217 740 052</v>
          </cell>
          <cell r="E133" t="str">
            <v>Desconhecido</v>
          </cell>
          <cell r="F133" t="str">
            <v>Desconhecida</v>
          </cell>
          <cell r="G133" t="str">
            <v>Contacto Sr. Ricardo Jorge</v>
          </cell>
          <cell r="H133" t="str">
            <v>Abraçadeiras de serrilha</v>
          </cell>
          <cell r="I133" t="str">
            <v>Pastas proprias</v>
          </cell>
        </row>
        <row r="134">
          <cell r="A134" t="str">
            <v>3M Innovación</v>
          </cell>
          <cell r="B134" t="str">
            <v>LME</v>
          </cell>
          <cell r="C134" t="str">
            <v>217 789 121</v>
          </cell>
          <cell r="D134" t="str">
            <v>217 740 052</v>
          </cell>
          <cell r="E134" t="str">
            <v>Desconhecido</v>
          </cell>
          <cell r="F134" t="str">
            <v>Desconhecida</v>
          </cell>
          <cell r="G134" t="str">
            <v>Contacto Sr. Ricardo Jorge</v>
          </cell>
          <cell r="H134" t="str">
            <v>Interruptores</v>
          </cell>
          <cell r="I134" t="str">
            <v>Pastas proprias</v>
          </cell>
        </row>
        <row r="135">
          <cell r="A135" t="str">
            <v>3M</v>
          </cell>
          <cell r="B135" t="str">
            <v>LME</v>
          </cell>
          <cell r="C135" t="str">
            <v>217 789 121</v>
          </cell>
          <cell r="D135" t="str">
            <v>217 740 052</v>
          </cell>
          <cell r="E135" t="str">
            <v>Desconhecido</v>
          </cell>
          <cell r="F135" t="str">
            <v>Desconhecida</v>
          </cell>
          <cell r="G135" t="str">
            <v>Contacto Sr. Ricardo Jorge</v>
          </cell>
          <cell r="H135" t="str">
            <v>Medida e teste</v>
          </cell>
          <cell r="I135" t="str">
            <v>Pastas proprias</v>
          </cell>
        </row>
        <row r="136">
          <cell r="A136" t="str">
            <v>ADOS</v>
          </cell>
          <cell r="B136" t="str">
            <v>Morgado &amp; Companhia</v>
          </cell>
          <cell r="C136" t="str">
            <v>219 898 750</v>
          </cell>
          <cell r="D136" t="str">
            <v>219 898 759</v>
          </cell>
          <cell r="E136" t="str">
            <v>geral@morgado-ca-lda.pt</v>
          </cell>
          <cell r="F136" t="str">
            <v>www.morgado-ca-lda.pt</v>
          </cell>
          <cell r="G136" t="str">
            <v>Também é distribuido pela OMINITÉCNICA</v>
          </cell>
          <cell r="H136" t="str">
            <v>Pesagem electrónica</v>
          </cell>
          <cell r="I136" t="str">
            <v>Pastas proprias</v>
          </cell>
        </row>
        <row r="137">
          <cell r="A137" t="str">
            <v>AECO</v>
          </cell>
          <cell r="B137" t="str">
            <v>Morgado &amp; Companhia</v>
          </cell>
          <cell r="C137" t="str">
            <v>219 898 750</v>
          </cell>
          <cell r="D137" t="str">
            <v>219 898 759</v>
          </cell>
          <cell r="E137" t="str">
            <v>geral@morgado-ca-lda.pt</v>
          </cell>
          <cell r="F137" t="str">
            <v>www.morgado-ca-lda.pt</v>
          </cell>
          <cell r="G137" t="str">
            <v>Também é distribuido pela OMINITÉCNICA</v>
          </cell>
          <cell r="H137" t="str">
            <v>Sensores e fotocélulas</v>
          </cell>
          <cell r="I137" t="str">
            <v>Pastas proprias</v>
          </cell>
        </row>
        <row r="138">
          <cell r="A138" t="str">
            <v>AQUARIUS</v>
          </cell>
          <cell r="B138" t="str">
            <v>Morgado &amp; Companhia</v>
          </cell>
          <cell r="C138" t="str">
            <v>219 898 750</v>
          </cell>
          <cell r="D138" t="str">
            <v>219 898 759</v>
          </cell>
          <cell r="E138" t="str">
            <v>geral@morgado-ca-lda.pt</v>
          </cell>
          <cell r="F138" t="str">
            <v>www.morgado-ca-lda.pt</v>
          </cell>
          <cell r="G138" t="str">
            <v>Também é distribuido pela OMINITÉCNICA</v>
          </cell>
          <cell r="H138" t="str">
            <v>Bornes e ligadores</v>
          </cell>
          <cell r="I138" t="str">
            <v>Pastas proprias</v>
          </cell>
        </row>
        <row r="139">
          <cell r="A139" t="str">
            <v>BEGHELLI</v>
          </cell>
          <cell r="B139" t="str">
            <v>Morgado &amp; Companhia</v>
          </cell>
          <cell r="C139" t="str">
            <v>219 898 750</v>
          </cell>
          <cell r="D139" t="str">
            <v>219 898 759</v>
          </cell>
          <cell r="E139" t="str">
            <v>geral@morgado-ca-lda.pt</v>
          </cell>
          <cell r="F139" t="str">
            <v>www.morgado-ca-lda.pt</v>
          </cell>
          <cell r="G139" t="str">
            <v>Contacto Sr. António Rocha</v>
          </cell>
          <cell r="H139" t="str">
            <v>Convectores e Irradiadores</v>
          </cell>
          <cell r="I139" t="str">
            <v>Pastas proprias</v>
          </cell>
        </row>
        <row r="140">
          <cell r="A140" t="str">
            <v>BERTOLDO</v>
          </cell>
          <cell r="B140" t="str">
            <v>Morgado &amp; Companhia</v>
          </cell>
          <cell r="C140" t="str">
            <v>219 898 750</v>
          </cell>
          <cell r="D140" t="str">
            <v>219 898 759</v>
          </cell>
          <cell r="E140" t="str">
            <v>geral@morgado-ca-lda.pt</v>
          </cell>
          <cell r="F140" t="str">
            <v>www.morgado-ca-lda.pt</v>
          </cell>
          <cell r="G140" t="str">
            <v>Contacto Sr. António Rocha</v>
          </cell>
          <cell r="H140" t="str">
            <v>Fechaduras/encravamentos</v>
          </cell>
          <cell r="I140" t="str">
            <v>Pastas proprias</v>
          </cell>
        </row>
        <row r="141">
          <cell r="A141" t="str">
            <v>BICC PYROTENAX</v>
          </cell>
          <cell r="B141" t="str">
            <v>Morgado &amp; Companhia</v>
          </cell>
          <cell r="C141" t="str">
            <v>219 898 750</v>
          </cell>
          <cell r="D141" t="str">
            <v>219 898 759</v>
          </cell>
          <cell r="E141" t="str">
            <v>geral@morgado-ca-lda.pt</v>
          </cell>
          <cell r="F141" t="str">
            <v>www.morgado-ca-lda.pt</v>
          </cell>
          <cell r="G141" t="str">
            <v>Contacto Sr. António Rocha</v>
          </cell>
          <cell r="H141" t="str">
            <v>Cabos resistentes ao fogo</v>
          </cell>
          <cell r="I141" t="str">
            <v>Pastas proprias</v>
          </cell>
        </row>
        <row r="142">
          <cell r="A142" t="str">
            <v>BICC</v>
          </cell>
          <cell r="B142" t="str">
            <v>Morgado &amp; Companhia</v>
          </cell>
          <cell r="C142" t="str">
            <v>219 898 750</v>
          </cell>
          <cell r="D142" t="str">
            <v>219 898 759</v>
          </cell>
          <cell r="E142" t="str">
            <v>geral@morgado-ca-lda.pt</v>
          </cell>
          <cell r="F142" t="str">
            <v>www.morgado-ca-lda.pt</v>
          </cell>
          <cell r="G142" t="str">
            <v>Contacto Sr. José Carrolo</v>
          </cell>
          <cell r="H142" t="str">
            <v>Cabos resistentes ao fogo</v>
          </cell>
          <cell r="I142" t="str">
            <v>Pastas proprias</v>
          </cell>
        </row>
        <row r="143">
          <cell r="A143" t="str">
            <v>PYROTENAX</v>
          </cell>
          <cell r="B143" t="str">
            <v>Morgado &amp; Companhia</v>
          </cell>
          <cell r="C143" t="str">
            <v>219 898 750</v>
          </cell>
          <cell r="D143" t="str">
            <v>219 898 759</v>
          </cell>
          <cell r="E143" t="str">
            <v>geral@morgado-ca-lda.pt</v>
          </cell>
          <cell r="F143" t="str">
            <v>www.morgado-ca-lda.pt</v>
          </cell>
          <cell r="G143" t="str">
            <v>Contacto Sr. José Carrolo</v>
          </cell>
          <cell r="H143" t="str">
            <v>Cabos resistentes ao fogo</v>
          </cell>
          <cell r="I143" t="str">
            <v>Pastas proprias</v>
          </cell>
        </row>
        <row r="144">
          <cell r="A144" t="str">
            <v>BREMAS</v>
          </cell>
          <cell r="B144" t="str">
            <v>Morgado &amp; Companhia</v>
          </cell>
          <cell r="C144" t="str">
            <v>219 898 750</v>
          </cell>
          <cell r="D144" t="str">
            <v>219 898 759</v>
          </cell>
          <cell r="E144" t="str">
            <v>geral@morgado-ca-lda.pt</v>
          </cell>
          <cell r="F144" t="str">
            <v>www.morgado-ca-lda.pt</v>
          </cell>
          <cell r="G144" t="str">
            <v>Contacto Eng. Vitor Miranda</v>
          </cell>
          <cell r="H144" t="str">
            <v>Interruptores e sinalizadores</v>
          </cell>
          <cell r="I144" t="str">
            <v>Pastas proprias</v>
          </cell>
        </row>
        <row r="145">
          <cell r="A145" t="str">
            <v>BREVETTI</v>
          </cell>
          <cell r="B145" t="str">
            <v>Morgado &amp; Companhia</v>
          </cell>
          <cell r="C145" t="str">
            <v>219 898 750</v>
          </cell>
          <cell r="D145" t="str">
            <v>219 898 759</v>
          </cell>
          <cell r="E145" t="str">
            <v>geral@morgado-ca-lda.pt</v>
          </cell>
          <cell r="F145" t="str">
            <v>www.morgado-ca-lda.pt</v>
          </cell>
          <cell r="G145" t="str">
            <v>Contacto Engª. Marta Cabrita</v>
          </cell>
          <cell r="H145" t="str">
            <v>Esteira articulada</v>
          </cell>
          <cell r="I145" t="str">
            <v>Pastas proprias</v>
          </cell>
        </row>
        <row r="146">
          <cell r="A146" t="str">
            <v>QUINTELA</v>
          </cell>
          <cell r="B146" t="str">
            <v>Morgado &amp; Companhia</v>
          </cell>
          <cell r="C146" t="str">
            <v>219 898 750</v>
          </cell>
          <cell r="D146" t="str">
            <v>219 898 759</v>
          </cell>
          <cell r="E146" t="str">
            <v>geral@morgado-ca-lda.pt</v>
          </cell>
          <cell r="F146" t="str">
            <v>www.morgado-ca-lda.pt</v>
          </cell>
          <cell r="G146" t="str">
            <v>Contacto Engª. Marta Cabrita</v>
          </cell>
          <cell r="H146" t="str">
            <v>Calhas plásticas</v>
          </cell>
          <cell r="I146" t="str">
            <v>Pastas proprias</v>
          </cell>
        </row>
        <row r="147">
          <cell r="A147" t="str">
            <v>CABLIFIL</v>
          </cell>
          <cell r="B147" t="str">
            <v>Morgado &amp; Companhia</v>
          </cell>
          <cell r="C147" t="str">
            <v>219 898 750</v>
          </cell>
          <cell r="D147" t="str">
            <v>219 898 759</v>
          </cell>
          <cell r="E147" t="str">
            <v>geral@morgado-ca-lda.pt</v>
          </cell>
          <cell r="F147" t="str">
            <v>www.morgado-ca-lda.pt</v>
          </cell>
          <cell r="G147" t="str">
            <v>Contacto Engª João Sá Pires</v>
          </cell>
          <cell r="H147" t="str">
            <v>Calhas aramadas</v>
          </cell>
          <cell r="I147" t="str">
            <v>Pastas proprias</v>
          </cell>
        </row>
        <row r="148">
          <cell r="A148" t="str">
            <v>CANUSA</v>
          </cell>
          <cell r="B148" t="str">
            <v>Morgado &amp; Companhia</v>
          </cell>
          <cell r="C148" t="str">
            <v>219 898 750</v>
          </cell>
          <cell r="D148" t="str">
            <v>219 898 759</v>
          </cell>
          <cell r="E148" t="str">
            <v>geral@morgado-ca-lda.pt</v>
          </cell>
          <cell r="F148" t="str">
            <v>www.morgado-ca-lda.pt</v>
          </cell>
          <cell r="G148" t="str">
            <v>Contacto Engº António Caiado</v>
          </cell>
          <cell r="H148" t="str">
            <v>Material termoretáctil</v>
          </cell>
          <cell r="I148" t="str">
            <v>Pastas proprias</v>
          </cell>
        </row>
        <row r="149">
          <cell r="A149" t="str">
            <v>CEMBRE</v>
          </cell>
          <cell r="B149" t="str">
            <v>Morgado &amp; Companhia</v>
          </cell>
          <cell r="C149" t="str">
            <v>219 898 750</v>
          </cell>
          <cell r="D149" t="str">
            <v>219 898 759</v>
          </cell>
          <cell r="E149" t="str">
            <v>geral@morgado-ca-lda.pt</v>
          </cell>
          <cell r="F149" t="str">
            <v>www.morgado-ca-lda.pt</v>
          </cell>
          <cell r="G149" t="str">
            <v>Contacto Engº António Caiado</v>
          </cell>
          <cell r="H149" t="str">
            <v>Terminais e ferramentas</v>
          </cell>
          <cell r="I149" t="str">
            <v>Pastas proprias</v>
          </cell>
        </row>
        <row r="150">
          <cell r="A150" t="str">
            <v>G.E.</v>
          </cell>
          <cell r="B150" t="str">
            <v>Morgado &amp; Companhia</v>
          </cell>
          <cell r="C150" t="str">
            <v>219 898 750</v>
          </cell>
          <cell r="D150" t="str">
            <v>219 898 759</v>
          </cell>
          <cell r="E150" t="str">
            <v>geral@morgado-ca-lda.pt</v>
          </cell>
          <cell r="F150" t="str">
            <v>www.morgado-ca-lda.pt</v>
          </cell>
          <cell r="G150" t="str">
            <v>Contacto Engº António Caiado</v>
          </cell>
          <cell r="H150" t="str">
            <v>Automatismos</v>
          </cell>
          <cell r="I150" t="str">
            <v>Pastas proprias</v>
          </cell>
        </row>
        <row r="151">
          <cell r="A151" t="str">
            <v>GIGIEFFE</v>
          </cell>
          <cell r="B151" t="str">
            <v>Morgado e Companhia</v>
          </cell>
          <cell r="C151" t="str">
            <v>219 898 750</v>
          </cell>
          <cell r="D151" t="str">
            <v>219 898 759</v>
          </cell>
          <cell r="E151" t="str">
            <v>geral@morgado-ca-lda.pt</v>
          </cell>
          <cell r="F151" t="str">
            <v>www.morgado-ca-lda.pt</v>
          </cell>
          <cell r="G151" t="str">
            <v>Contacto Engº Peres Feio</v>
          </cell>
          <cell r="H151" t="str">
            <v>Distribuidores de energia</v>
          </cell>
          <cell r="I151" t="str">
            <v>Pastas proprias</v>
          </cell>
        </row>
        <row r="152">
          <cell r="A152" t="str">
            <v>GRAFOPLAST</v>
          </cell>
          <cell r="B152" t="str">
            <v>Morgado &amp; Companhia</v>
          </cell>
          <cell r="C152" t="str">
            <v>219 898 750</v>
          </cell>
          <cell r="D152" t="str">
            <v>219 898 759</v>
          </cell>
          <cell r="E152" t="str">
            <v>geral@morgado-ca-lda.pt</v>
          </cell>
          <cell r="F152" t="str">
            <v>www.morgado-ca-lda.pt</v>
          </cell>
          <cell r="G152" t="str">
            <v>Contacto Engº Peres Feio</v>
          </cell>
          <cell r="H152" t="str">
            <v>Sistemas de marcação</v>
          </cell>
          <cell r="I152" t="str">
            <v>Pastas proprias</v>
          </cell>
        </row>
        <row r="153">
          <cell r="A153" t="str">
            <v>ERSCE</v>
          </cell>
          <cell r="B153" t="str">
            <v>Morgado &amp; Companhia</v>
          </cell>
          <cell r="C153" t="str">
            <v>219 898 750</v>
          </cell>
          <cell r="D153" t="str">
            <v>219 898 759</v>
          </cell>
          <cell r="E153" t="str">
            <v>geral@morgado-ca-lda.pt</v>
          </cell>
          <cell r="F153" t="str">
            <v>www.morgado-ca-lda.pt</v>
          </cell>
          <cell r="G153" t="str">
            <v>Contacto Sr. Hugo Gomes</v>
          </cell>
          <cell r="H153" t="str">
            <v>Interruptores fins de curso</v>
          </cell>
          <cell r="I153" t="str">
            <v>Pastas proprias</v>
          </cell>
        </row>
        <row r="154">
          <cell r="A154" t="str">
            <v>ELAP</v>
          </cell>
          <cell r="B154" t="str">
            <v>Morgado &amp; Companhia</v>
          </cell>
          <cell r="C154" t="str">
            <v>219 898 750</v>
          </cell>
          <cell r="D154" t="str">
            <v>219 898 759</v>
          </cell>
          <cell r="E154" t="str">
            <v>geral@morgado-ca-lda.pt</v>
          </cell>
          <cell r="F154" t="str">
            <v>www.morgado-ca-lda.pt</v>
          </cell>
          <cell r="G154" t="str">
            <v>Contacto Sr. Herman Alves</v>
          </cell>
          <cell r="H154" t="str">
            <v>Contadores de implulsos</v>
          </cell>
          <cell r="I154" t="str">
            <v>Pastas proprias</v>
          </cell>
        </row>
        <row r="155">
          <cell r="A155" t="str">
            <v>ELVOX</v>
          </cell>
          <cell r="B155" t="str">
            <v>Morgado &amp; Companhia</v>
          </cell>
          <cell r="C155" t="str">
            <v>219 898 750</v>
          </cell>
          <cell r="D155" t="str">
            <v>219 898 759</v>
          </cell>
          <cell r="E155" t="str">
            <v>geral@morgado-ca-lda.pt</v>
          </cell>
          <cell r="F155" t="str">
            <v>www.morgado-ca-lda.pt</v>
          </cell>
          <cell r="G155" t="str">
            <v>Contacto Sr. Herman Alves</v>
          </cell>
          <cell r="H155" t="str">
            <v>Intercomunicadores</v>
          </cell>
          <cell r="I155" t="str">
            <v>Pastas proprias</v>
          </cell>
        </row>
        <row r="156">
          <cell r="A156" t="str">
            <v>HT ITALIA</v>
          </cell>
          <cell r="B156" t="str">
            <v>Morgado &amp; Companhia</v>
          </cell>
          <cell r="C156" t="str">
            <v>219 898 750</v>
          </cell>
          <cell r="D156" t="str">
            <v>219 898 759</v>
          </cell>
          <cell r="E156" t="str">
            <v>geral@morgado-ca-lda.pt</v>
          </cell>
          <cell r="F156" t="str">
            <v>www.morgado-ca-lda.pt</v>
          </cell>
          <cell r="G156" t="str">
            <v>Também é distribuido pela OMINITÉCNICA</v>
          </cell>
          <cell r="H156" t="str">
            <v>MultÍmetros</v>
          </cell>
          <cell r="I156" t="str">
            <v>Pastas proprias</v>
          </cell>
        </row>
        <row r="157">
          <cell r="A157" t="str">
            <v>IGUS</v>
          </cell>
          <cell r="B157" t="str">
            <v>Morgado &amp; Companhia</v>
          </cell>
          <cell r="C157" t="str">
            <v>219 898 750</v>
          </cell>
          <cell r="D157" t="str">
            <v>219 898 759</v>
          </cell>
          <cell r="E157" t="str">
            <v>geral@morgado-ca-lda.pt</v>
          </cell>
          <cell r="F157" t="str">
            <v>www.morgado-ca-lda.pt</v>
          </cell>
          <cell r="G157" t="str">
            <v>Também é distribuido pela OMINITÉCNICA</v>
          </cell>
          <cell r="H157" t="str">
            <v>Esteira articulada</v>
          </cell>
          <cell r="I157" t="str">
            <v>Pastas proprias</v>
          </cell>
        </row>
        <row r="158">
          <cell r="A158" t="str">
            <v>LA SONORA</v>
          </cell>
          <cell r="B158" t="str">
            <v>Morgado &amp; Companhia</v>
          </cell>
          <cell r="C158" t="str">
            <v>219 898 750</v>
          </cell>
          <cell r="D158" t="str">
            <v>219 898 759</v>
          </cell>
          <cell r="E158" t="str">
            <v>geral@morgado-ca-lda.pt</v>
          </cell>
          <cell r="F158" t="str">
            <v>www.morgado-ca-lda.pt</v>
          </cell>
          <cell r="G158" t="str">
            <v>Contacto Engª. Marta Cabrita</v>
          </cell>
          <cell r="H158" t="str">
            <v>Sirenes e sinalizadores</v>
          </cell>
          <cell r="I158" t="str">
            <v>Pastas proprias</v>
          </cell>
        </row>
        <row r="159">
          <cell r="A159" t="str">
            <v>LEROY-SOMER</v>
          </cell>
          <cell r="B159" t="str">
            <v>Morgado &amp; Companhia</v>
          </cell>
          <cell r="C159" t="str">
            <v>219 898 750</v>
          </cell>
          <cell r="D159" t="str">
            <v>219 898 759</v>
          </cell>
          <cell r="E159" t="str">
            <v>geral@morgado-ca-lda.pt</v>
          </cell>
          <cell r="F159" t="str">
            <v>www.morgado-ca-lda.pt</v>
          </cell>
          <cell r="G159" t="str">
            <v>Contacto Engº Castro Correia</v>
          </cell>
          <cell r="H159" t="str">
            <v>Motorizações eléctricas</v>
          </cell>
          <cell r="I159" t="str">
            <v>Pastas proprias</v>
          </cell>
        </row>
        <row r="160">
          <cell r="A160" t="str">
            <v>MAVIL</v>
          </cell>
          <cell r="B160" t="str">
            <v>Morgado &amp; Companhia</v>
          </cell>
          <cell r="C160" t="str">
            <v>219 898 750</v>
          </cell>
          <cell r="D160" t="str">
            <v>219 898 759</v>
          </cell>
          <cell r="E160" t="str">
            <v>geral@morgado-ca-lda.pt</v>
          </cell>
          <cell r="F160" t="str">
            <v>www.morgado-ca-lda.pt</v>
          </cell>
          <cell r="G160" t="str">
            <v>Contacto Engª João Sá Pires</v>
          </cell>
          <cell r="H160" t="str">
            <v>Caminhos de cabos em PVC</v>
          </cell>
          <cell r="I160" t="str">
            <v>Pastas proprias</v>
          </cell>
        </row>
        <row r="161">
          <cell r="A161" t="str">
            <v>MECKIND</v>
          </cell>
          <cell r="B161" t="str">
            <v>Morgado &amp; Companhia</v>
          </cell>
          <cell r="C161" t="str">
            <v>219 898 750</v>
          </cell>
          <cell r="D161" t="str">
            <v>219 898 759</v>
          </cell>
          <cell r="E161" t="str">
            <v>geral@morgado-ca-lda.pt</v>
          </cell>
          <cell r="F161" t="str">
            <v>www.morgado-ca-lda.pt</v>
          </cell>
          <cell r="G161" t="str">
            <v>Contacto Engº António Caiado</v>
          </cell>
          <cell r="H161" t="str">
            <v>Fita em aço</v>
          </cell>
          <cell r="I161" t="str">
            <v>Pastas proprias</v>
          </cell>
        </row>
        <row r="162">
          <cell r="A162" t="str">
            <v>NUOVA-FEB</v>
          </cell>
          <cell r="B162" t="str">
            <v>Morgado &amp; Companhia</v>
          </cell>
          <cell r="C162" t="str">
            <v>219 898 750</v>
          </cell>
          <cell r="D162" t="str">
            <v>219 898 759</v>
          </cell>
          <cell r="E162" t="str">
            <v>geral@morgado-ca-lda.pt</v>
          </cell>
          <cell r="F162" t="str">
            <v>www.morgado-ca-lda.pt</v>
          </cell>
          <cell r="G162" t="str">
            <v>Contacto Engº António Caiado</v>
          </cell>
          <cell r="H162" t="str">
            <v>Quadros de alvos</v>
          </cell>
          <cell r="I162" t="str">
            <v>Pastas proprias</v>
          </cell>
        </row>
        <row r="163">
          <cell r="A163" t="str">
            <v>PRISMA</v>
          </cell>
          <cell r="B163" t="str">
            <v>Morgado &amp; Companhia</v>
          </cell>
          <cell r="C163" t="str">
            <v>219 898 750</v>
          </cell>
          <cell r="D163" t="str">
            <v>219 898 759</v>
          </cell>
          <cell r="E163" t="str">
            <v>geral@morgado-ca-lda.pt</v>
          </cell>
          <cell r="F163" t="str">
            <v>www.morgado-ca-lda.pt</v>
          </cell>
          <cell r="G163" t="str">
            <v>Contacto, Sr. Ricardo Enes</v>
          </cell>
          <cell r="H163" t="str">
            <v>Iluminação</v>
          </cell>
          <cell r="I163" t="str">
            <v>Pastas proprias</v>
          </cell>
        </row>
        <row r="164">
          <cell r="A164" t="str">
            <v>PROCON</v>
          </cell>
          <cell r="B164" t="str">
            <v>Morgado &amp; Companhia</v>
          </cell>
          <cell r="C164" t="str">
            <v>219 898 750</v>
          </cell>
          <cell r="D164" t="str">
            <v>219 898 759</v>
          </cell>
          <cell r="E164" t="str">
            <v>geral@morgado-ca-lda.pt</v>
          </cell>
          <cell r="F164" t="str">
            <v>www.morgado-ca-lda.pt</v>
          </cell>
          <cell r="G164" t="str">
            <v>Contacto, Sr. Ricardo Enes</v>
          </cell>
          <cell r="H164" t="str">
            <v>Fichas multipolares</v>
          </cell>
          <cell r="I164" t="str">
            <v>Pastas proprias</v>
          </cell>
        </row>
        <row r="165">
          <cell r="A165" t="str">
            <v>PROFILATTI</v>
          </cell>
          <cell r="B165" t="str">
            <v>Morgado &amp; Companhia</v>
          </cell>
          <cell r="C165" t="str">
            <v>219 898 750</v>
          </cell>
          <cell r="D165" t="str">
            <v>219 898 759</v>
          </cell>
          <cell r="E165" t="str">
            <v>geral@morgado-ca-lda.pt</v>
          </cell>
          <cell r="F165" t="str">
            <v>www.morgado-ca-lda.pt</v>
          </cell>
          <cell r="G165" t="str">
            <v>Contacto, Sr. Ricardo Enes</v>
          </cell>
          <cell r="H165" t="str">
            <v>Calhas metálicas</v>
          </cell>
          <cell r="I165" t="str">
            <v>Pastas proprias</v>
          </cell>
        </row>
        <row r="166">
          <cell r="A166" t="str">
            <v>RTAGAMA</v>
          </cell>
          <cell r="B166" t="str">
            <v>Morgado &amp; Companhia</v>
          </cell>
          <cell r="C166" t="str">
            <v>219 898 750</v>
          </cell>
          <cell r="D166" t="str">
            <v>219 898 759</v>
          </cell>
          <cell r="E166" t="str">
            <v>geral@morgado-ca-lda.pt</v>
          </cell>
          <cell r="F166" t="str">
            <v>www.morgado-ca-lda.pt</v>
          </cell>
          <cell r="G166" t="str">
            <v>Contacto, Sr. Ricardo Enes</v>
          </cell>
          <cell r="H166" t="str">
            <v>Tubos Flexíveis</v>
          </cell>
          <cell r="I166" t="str">
            <v>Pastas proprias</v>
          </cell>
        </row>
        <row r="167">
          <cell r="A167" t="str">
            <v>RT AGAMA</v>
          </cell>
          <cell r="B167" t="str">
            <v>Morgado &amp; Companhia</v>
          </cell>
          <cell r="C167" t="str">
            <v>219 898 750</v>
          </cell>
          <cell r="D167" t="str">
            <v>219 898 759</v>
          </cell>
          <cell r="E167" t="str">
            <v>geral@morgado-ca-lda.pt</v>
          </cell>
          <cell r="F167" t="str">
            <v>www.morgado-ca-lda.pt</v>
          </cell>
          <cell r="G167" t="str">
            <v>Contacto, Sr. Ricardo Enes</v>
          </cell>
          <cell r="H167" t="str">
            <v>Tubos Flexíveis</v>
          </cell>
          <cell r="I167" t="str">
            <v>Pastas proprias</v>
          </cell>
        </row>
        <row r="168">
          <cell r="A168" t="str">
            <v>SAPI SELCO</v>
          </cell>
          <cell r="B168" t="str">
            <v>Morgado &amp; Companhia</v>
          </cell>
          <cell r="C168" t="str">
            <v>219 898 750</v>
          </cell>
          <cell r="D168" t="str">
            <v>219 898 759</v>
          </cell>
          <cell r="E168" t="str">
            <v>geral@morgado-ca-lda.pt</v>
          </cell>
          <cell r="F168" t="str">
            <v>www.morgado-ca-lda.pt</v>
          </cell>
          <cell r="G168" t="str">
            <v>Contacto, Sr. Ricardo Enes</v>
          </cell>
          <cell r="H168" t="str">
            <v>Braçadeiras de serrilha</v>
          </cell>
          <cell r="I168" t="str">
            <v>Pastas proprias</v>
          </cell>
        </row>
        <row r="169">
          <cell r="A169" t="str">
            <v>SCHIAVI</v>
          </cell>
          <cell r="B169" t="str">
            <v>Morgado &amp; Companhia</v>
          </cell>
          <cell r="C169" t="str">
            <v>219 898 750</v>
          </cell>
          <cell r="D169" t="str">
            <v>219 898 759</v>
          </cell>
          <cell r="E169" t="str">
            <v>geral@morgado-ca-lda.pt</v>
          </cell>
          <cell r="F169" t="str">
            <v>www.morgado-ca-lda.pt</v>
          </cell>
          <cell r="G169" t="str">
            <v>Sr. Luis Valetin - Também Mectel</v>
          </cell>
          <cell r="H169" t="str">
            <v>Armários metálico</v>
          </cell>
          <cell r="I169" t="str">
            <v>Pastas proprias</v>
          </cell>
        </row>
        <row r="170">
          <cell r="A170" t="str">
            <v>SELCO</v>
          </cell>
          <cell r="B170" t="str">
            <v>Morgado &amp; Companhia</v>
          </cell>
          <cell r="C170" t="str">
            <v>219 898 750</v>
          </cell>
          <cell r="D170" t="str">
            <v>219 898 759</v>
          </cell>
          <cell r="E170" t="str">
            <v>geral@morgado-ca-lda.pt</v>
          </cell>
          <cell r="F170" t="str">
            <v>www.morgado-ca-lda.pt</v>
          </cell>
          <cell r="G170" t="str">
            <v>Contacto, Sr. Rui Figueiredo</v>
          </cell>
          <cell r="H170" t="str">
            <v>Abraçadeiras de serrilha</v>
          </cell>
          <cell r="I170" t="str">
            <v>Pastas proprias</v>
          </cell>
        </row>
        <row r="171">
          <cell r="A171" t="str">
            <v>TELERGON</v>
          </cell>
          <cell r="B171" t="str">
            <v>Morgado &amp; Companhia</v>
          </cell>
          <cell r="C171" t="str">
            <v>219 898 750</v>
          </cell>
          <cell r="D171" t="str">
            <v>219 898 759</v>
          </cell>
          <cell r="E171" t="str">
            <v>geral@morgado-ca-lda.pt</v>
          </cell>
          <cell r="F171" t="str">
            <v>www.morgado-ca-lda.pt</v>
          </cell>
          <cell r="G171" t="str">
            <v>Contacto, Sr. Carlos Miguel</v>
          </cell>
          <cell r="H171" t="str">
            <v>Interruptores</v>
          </cell>
          <cell r="I171" t="str">
            <v>Pastas proprias</v>
          </cell>
        </row>
        <row r="172">
          <cell r="A172" t="str">
            <v>VEMER</v>
          </cell>
          <cell r="B172" t="str">
            <v>Morgado &amp; Companhia</v>
          </cell>
          <cell r="C172" t="str">
            <v>219 898 750</v>
          </cell>
          <cell r="D172" t="str">
            <v>219 898 759</v>
          </cell>
          <cell r="E172" t="str">
            <v>geral@morgado-ca-lda.pt</v>
          </cell>
          <cell r="F172" t="str">
            <v>www.morgado-ca-lda.pt</v>
          </cell>
          <cell r="G172" t="str">
            <v>Contacto, Sr. Carlos Miguel</v>
          </cell>
          <cell r="H172" t="str">
            <v>Medida e teste</v>
          </cell>
          <cell r="I172" t="str">
            <v>Pastas proprias</v>
          </cell>
        </row>
        <row r="173">
          <cell r="A173" t="str">
            <v>VIDROPOL</v>
          </cell>
          <cell r="B173" t="str">
            <v>Morgado &amp; Companhia</v>
          </cell>
          <cell r="C173" t="str">
            <v>219 898 750</v>
          </cell>
          <cell r="D173" t="str">
            <v>219 898 759</v>
          </cell>
          <cell r="E173" t="str">
            <v>geral@morgado-ca-lda.pt</v>
          </cell>
          <cell r="F173" t="str">
            <v>www.morgado-ca-lda.pt</v>
          </cell>
          <cell r="G173" t="str">
            <v>Contacto, Sr. Carlos Miguel</v>
          </cell>
          <cell r="H173" t="str">
            <v>Caixas e armários</v>
          </cell>
          <cell r="I173" t="str">
            <v>Pastas proprias</v>
          </cell>
        </row>
        <row r="174">
          <cell r="A174" t="str">
            <v>VORTICE</v>
          </cell>
          <cell r="B174" t="str">
            <v>Morgado &amp; Companhia</v>
          </cell>
          <cell r="C174" t="str">
            <v>219 898 750</v>
          </cell>
          <cell r="D174" t="str">
            <v>219 898 759</v>
          </cell>
          <cell r="E174" t="str">
            <v>geral@morgado-ca-lda.pt</v>
          </cell>
          <cell r="F174" t="str">
            <v>www.morgado-ca-lda.pt</v>
          </cell>
          <cell r="G174" t="str">
            <v>Contacto, Sr. Carlos Miguel</v>
          </cell>
          <cell r="H174" t="str">
            <v>Ventilação</v>
          </cell>
          <cell r="I174" t="str">
            <v>Pastas proprias</v>
          </cell>
        </row>
        <row r="175">
          <cell r="A175" t="str">
            <v>WAGO</v>
          </cell>
          <cell r="B175" t="str">
            <v>Morgado &amp; Companhia</v>
          </cell>
          <cell r="C175" t="str">
            <v>219 898 750</v>
          </cell>
          <cell r="D175" t="str">
            <v>219 898 759</v>
          </cell>
          <cell r="E175" t="str">
            <v>geral@morgado-ca-lda.pt</v>
          </cell>
          <cell r="F175" t="str">
            <v>www.morgado-ca-lda.pt</v>
          </cell>
          <cell r="G175" t="str">
            <v>Fabricante Pretronica - Cont. Sr. Carlos Miguel</v>
          </cell>
          <cell r="H175" t="str">
            <v>Bornes e ligadores</v>
          </cell>
          <cell r="I175" t="str">
            <v>Pastas proprias</v>
          </cell>
        </row>
        <row r="176">
          <cell r="A176" t="str">
            <v>DIMPLEX</v>
          </cell>
          <cell r="B176" t="str">
            <v>Iberoliva</v>
          </cell>
          <cell r="C176" t="str">
            <v>217 155 795</v>
          </cell>
          <cell r="D176" t="str">
            <v>217 155 708</v>
          </cell>
          <cell r="E176" t="str">
            <v>Desconhecido</v>
          </cell>
          <cell r="F176" t="str">
            <v>Desconhecida</v>
          </cell>
          <cell r="G176" t="str">
            <v>Contacto, Sr. Carlos Miguel</v>
          </cell>
          <cell r="H176" t="str">
            <v>Convectores e Irradiadores</v>
          </cell>
          <cell r="I176" t="str">
            <v>Pasta - 58</v>
          </cell>
        </row>
        <row r="177">
          <cell r="A177" t="str">
            <v>RONIS</v>
          </cell>
          <cell r="B177" t="str">
            <v>Promotécnica</v>
          </cell>
          <cell r="C177" t="str">
            <v>213 854 165</v>
          </cell>
          <cell r="D177" t="str">
            <v>213 857 837</v>
          </cell>
          <cell r="E177" t="str">
            <v>Desconhecido</v>
          </cell>
          <cell r="F177" t="str">
            <v>Desconhecida</v>
          </cell>
          <cell r="G177" t="str">
            <v>Contacto, Sr. Carlos Miguel</v>
          </cell>
          <cell r="H177" t="str">
            <v>Fechaduras/encravamentos</v>
          </cell>
          <cell r="I177" t="str">
            <v>Pasta - 58</v>
          </cell>
        </row>
        <row r="178">
          <cell r="A178" t="str">
            <v>CHUBB PARSI</v>
          </cell>
          <cell r="B178" t="str">
            <v>Chubb Parsi, s.a.</v>
          </cell>
          <cell r="C178" t="str">
            <v>219 419 013</v>
          </cell>
          <cell r="D178" t="str">
            <v>219 419 295</v>
          </cell>
          <cell r="E178" t="str">
            <v>tapex@ip.pt</v>
          </cell>
          <cell r="F178" t="str">
            <v>www.chubbparsi.com</v>
          </cell>
          <cell r="G178" t="str">
            <v>Contacto Sr. António Rocha</v>
          </cell>
          <cell r="H178" t="str">
            <v>Bocas de incêndio</v>
          </cell>
          <cell r="I178" t="str">
            <v>Pasta - 58</v>
          </cell>
        </row>
        <row r="179">
          <cell r="A179" t="str">
            <v>NOHA</v>
          </cell>
          <cell r="B179" t="str">
            <v>Tecniquitel</v>
          </cell>
          <cell r="C179" t="str">
            <v>213 928 460</v>
          </cell>
          <cell r="D179" t="str">
            <v>213 907 714</v>
          </cell>
          <cell r="E179" t="str">
            <v>tec@mail.telepac.pt</v>
          </cell>
          <cell r="F179" t="str">
            <v>Desconhecida</v>
          </cell>
          <cell r="G179" t="str">
            <v>Contacto Sr. José Carrolo</v>
          </cell>
          <cell r="H179" t="str">
            <v>Bocas de incêndio</v>
          </cell>
          <cell r="I179" t="str">
            <v>Pastas proprias</v>
          </cell>
        </row>
        <row r="180">
          <cell r="A180" t="str">
            <v>GLORIA</v>
          </cell>
          <cell r="B180" t="str">
            <v>Tecniquitel</v>
          </cell>
          <cell r="C180" t="str">
            <v>213 928 460</v>
          </cell>
          <cell r="D180" t="str">
            <v>213 907 714</v>
          </cell>
          <cell r="E180" t="str">
            <v>tec@mail.telepac.pt</v>
          </cell>
          <cell r="F180" t="str">
            <v>Desconhecida</v>
          </cell>
          <cell r="G180" t="str">
            <v>Contacto Sr. José Carrolo</v>
          </cell>
          <cell r="H180" t="str">
            <v>Bocas de incêndio</v>
          </cell>
          <cell r="I180" t="str">
            <v>Pastas proprias</v>
          </cell>
        </row>
        <row r="181">
          <cell r="A181" t="str">
            <v>BOSCH</v>
          </cell>
          <cell r="B181" t="str">
            <v>Tecniquitel</v>
          </cell>
          <cell r="C181" t="str">
            <v>213 928 460</v>
          </cell>
          <cell r="D181" t="str">
            <v>213 907 714</v>
          </cell>
          <cell r="E181" t="str">
            <v>miranda@tecniquitel.pt</v>
          </cell>
          <cell r="F181" t="str">
            <v>Desconhecida</v>
          </cell>
          <cell r="G181" t="str">
            <v>Contacto Eng. Vitor Miranda</v>
          </cell>
          <cell r="H181" t="str">
            <v>Detecção e alarmes pessoais</v>
          </cell>
          <cell r="I181" t="str">
            <v>Pastas proprias</v>
          </cell>
        </row>
        <row r="182">
          <cell r="A182" t="str">
            <v>MSR</v>
          </cell>
          <cell r="B182" t="str">
            <v>Tecniquitel</v>
          </cell>
          <cell r="C182" t="str">
            <v>213 928 460</v>
          </cell>
          <cell r="D182" t="str">
            <v>213 907 714</v>
          </cell>
          <cell r="E182" t="str">
            <v>mcabrita@tecniquitel.pt</v>
          </cell>
          <cell r="F182" t="str">
            <v>Desconhecida</v>
          </cell>
          <cell r="G182" t="str">
            <v>Contacto Engª. Marta Cabrita</v>
          </cell>
          <cell r="H182" t="str">
            <v>Detecção de gases</v>
          </cell>
          <cell r="I182" t="str">
            <v>Pastas proprias</v>
          </cell>
        </row>
        <row r="183">
          <cell r="A183" t="str">
            <v>DRAGER</v>
          </cell>
          <cell r="B183" t="str">
            <v>Tecniquitel</v>
          </cell>
          <cell r="C183" t="str">
            <v>213 928 460</v>
          </cell>
          <cell r="D183" t="str">
            <v>213 907 714</v>
          </cell>
          <cell r="E183" t="str">
            <v>mcabrita@tecniquitel.pt</v>
          </cell>
          <cell r="F183" t="str">
            <v>Desconhecida</v>
          </cell>
          <cell r="G183" t="str">
            <v>Contacto Engª. Marta Cabrita</v>
          </cell>
          <cell r="H183" t="str">
            <v>Detecção de gases</v>
          </cell>
          <cell r="I183" t="str">
            <v>Pastas proprias</v>
          </cell>
        </row>
        <row r="184">
          <cell r="A184" t="str">
            <v>INERGEN</v>
          </cell>
          <cell r="B184" t="str">
            <v>Tecniquitel</v>
          </cell>
          <cell r="C184" t="str">
            <v>213 928 460</v>
          </cell>
          <cell r="D184" t="str">
            <v>213 907 714</v>
          </cell>
          <cell r="E184" t="str">
            <v>jspires@tecniquitel.pt</v>
          </cell>
          <cell r="F184" t="str">
            <v>Desconhecida</v>
          </cell>
          <cell r="G184" t="str">
            <v>Contacto Engª João Sá Pires</v>
          </cell>
          <cell r="H184" t="str">
            <v>Extinção automática</v>
          </cell>
          <cell r="I184" t="str">
            <v>Pastas proprias</v>
          </cell>
        </row>
        <row r="185">
          <cell r="A185" t="str">
            <v>TOTAL WALTHER</v>
          </cell>
          <cell r="B185" t="str">
            <v>Tecniquitel</v>
          </cell>
          <cell r="C185" t="str">
            <v>213 928 460</v>
          </cell>
          <cell r="D185" t="str">
            <v>213 907 714</v>
          </cell>
          <cell r="E185" t="str">
            <v>tec@mail.telepac.pt</v>
          </cell>
          <cell r="F185" t="str">
            <v>Desconhecida</v>
          </cell>
          <cell r="G185" t="str">
            <v>Contacto Engº António Caiado</v>
          </cell>
          <cell r="H185" t="str">
            <v>Sprinklers</v>
          </cell>
          <cell r="I185" t="str">
            <v>Pastas proprias</v>
          </cell>
        </row>
        <row r="186">
          <cell r="A186" t="str">
            <v>WALTHER</v>
          </cell>
          <cell r="B186" t="str">
            <v>Tecniquitel</v>
          </cell>
          <cell r="C186" t="str">
            <v>213 928 460</v>
          </cell>
          <cell r="D186" t="str">
            <v>213 907 714</v>
          </cell>
          <cell r="E186" t="str">
            <v>tec@mail.telepac.pt</v>
          </cell>
          <cell r="F186" t="str">
            <v>Desconhecida</v>
          </cell>
          <cell r="G186" t="str">
            <v>Contacto, Sr. Carlos Miguel</v>
          </cell>
          <cell r="H186" t="str">
            <v>Comunicação e segurança</v>
          </cell>
          <cell r="I186" t="str">
            <v>Pasta - 58</v>
          </cell>
        </row>
        <row r="187">
          <cell r="A187" t="str">
            <v>SPRAYSAFE</v>
          </cell>
          <cell r="B187" t="str">
            <v>Tecniquitel</v>
          </cell>
          <cell r="C187" t="str">
            <v>213 928 460</v>
          </cell>
          <cell r="D187" t="str">
            <v>213 907 714</v>
          </cell>
          <cell r="E187" t="str">
            <v>tec@mail.telepac.pt</v>
          </cell>
          <cell r="F187" t="str">
            <v>Desconhecida</v>
          </cell>
          <cell r="G187" t="str">
            <v>Contacto, Sr. Carlos Miguel</v>
          </cell>
          <cell r="H187" t="str">
            <v>Comunicação e segurança</v>
          </cell>
          <cell r="I187" t="str">
            <v>Pasta - 58</v>
          </cell>
        </row>
        <row r="188">
          <cell r="A188" t="str">
            <v>JORDAN</v>
          </cell>
          <cell r="B188" t="str">
            <v>Tecniquitel</v>
          </cell>
          <cell r="C188" t="str">
            <v>213 928 460</v>
          </cell>
          <cell r="D188" t="str">
            <v>213 907 714</v>
          </cell>
          <cell r="E188" t="str">
            <v>peresfeio@tecniquitel.pt</v>
          </cell>
          <cell r="F188" t="str">
            <v>Desconhecida</v>
          </cell>
          <cell r="G188" t="str">
            <v>Contacto, Sr. Carlos Miguel</v>
          </cell>
          <cell r="H188" t="str">
            <v>Distribuição de energia</v>
          </cell>
          <cell r="I188" t="str">
            <v>Pasta - 58</v>
          </cell>
        </row>
        <row r="189">
          <cell r="A189" t="str">
            <v>PROTECTA</v>
          </cell>
          <cell r="B189" t="str">
            <v>Tecniquitel</v>
          </cell>
          <cell r="C189" t="str">
            <v>213 928 460</v>
          </cell>
          <cell r="D189" t="str">
            <v>213 907 714</v>
          </cell>
          <cell r="E189" t="str">
            <v>peresfeio@tecniquitel.pt</v>
          </cell>
          <cell r="F189" t="str">
            <v>Desconhecida</v>
          </cell>
          <cell r="G189" t="str">
            <v>Contacto, Sr. Carlos Miguel</v>
          </cell>
          <cell r="H189" t="str">
            <v>Distribuição de energia</v>
          </cell>
          <cell r="I189" t="str">
            <v>Pasta - 58</v>
          </cell>
        </row>
        <row r="190">
          <cell r="A190" t="str">
            <v>ANSULEX</v>
          </cell>
          <cell r="B190" t="str">
            <v>Tecniquitel</v>
          </cell>
          <cell r="C190" t="str">
            <v>213 928 460</v>
          </cell>
          <cell r="D190" t="str">
            <v>213 907 714</v>
          </cell>
          <cell r="E190" t="str">
            <v>hugomes@tecniquitel.pt</v>
          </cell>
          <cell r="F190" t="str">
            <v>Desconhecida</v>
          </cell>
          <cell r="G190" t="str">
            <v>Contacto, Sr. Carlos Miguel</v>
          </cell>
          <cell r="H190" t="str">
            <v>Distribuição de energia</v>
          </cell>
          <cell r="I190" t="str">
            <v>Pasta - 58</v>
          </cell>
        </row>
        <row r="191">
          <cell r="A191" t="str">
            <v>JALLATTE</v>
          </cell>
          <cell r="B191" t="str">
            <v>Tecniquitel</v>
          </cell>
          <cell r="C191" t="str">
            <v>213 928 460</v>
          </cell>
          <cell r="D191" t="str">
            <v>213 907 714</v>
          </cell>
          <cell r="E191" t="str">
            <v>tec@mail.telepac.pt</v>
          </cell>
          <cell r="F191" t="str">
            <v>Desconhecida</v>
          </cell>
          <cell r="G191" t="str">
            <v>Contacto, Sr. Carlos Miguel</v>
          </cell>
          <cell r="H191" t="str">
            <v>Distribuição de energia</v>
          </cell>
          <cell r="I191" t="str">
            <v>Pasta - 58</v>
          </cell>
        </row>
        <row r="192">
          <cell r="A192" t="str">
            <v>UVEX</v>
          </cell>
          <cell r="B192" t="str">
            <v>Tecniquitel</v>
          </cell>
          <cell r="C192" t="str">
            <v>213 928 460</v>
          </cell>
          <cell r="D192" t="str">
            <v>213 907 714</v>
          </cell>
          <cell r="E192" t="str">
            <v>tec@mail.telepac.pt</v>
          </cell>
          <cell r="F192" t="str">
            <v>Desconhecida</v>
          </cell>
          <cell r="G192" t="str">
            <v>Contacto, Sr. Carlos Miguel</v>
          </cell>
          <cell r="H192" t="str">
            <v>Distribuição de energia</v>
          </cell>
          <cell r="I192" t="str">
            <v>Pasta - 58</v>
          </cell>
        </row>
        <row r="193">
          <cell r="A193" t="str">
            <v>STOCKHAUSEN</v>
          </cell>
          <cell r="B193" t="str">
            <v>Tecniquitel</v>
          </cell>
          <cell r="C193" t="str">
            <v>213 928 460</v>
          </cell>
          <cell r="D193" t="str">
            <v>213 907 714</v>
          </cell>
          <cell r="E193" t="str">
            <v>tec@mail.telepac.pt</v>
          </cell>
          <cell r="F193" t="str">
            <v>Desconhecida</v>
          </cell>
          <cell r="G193" t="str">
            <v>Contacto, Sr. Carlos Miguel</v>
          </cell>
          <cell r="H193" t="str">
            <v>Distribuição de energia</v>
          </cell>
          <cell r="I193" t="str">
            <v>Pasta - 58</v>
          </cell>
        </row>
        <row r="194">
          <cell r="A194" t="str">
            <v>SUUNTO</v>
          </cell>
          <cell r="B194" t="str">
            <v>Tecniquitel</v>
          </cell>
          <cell r="C194" t="str">
            <v>213 928 460</v>
          </cell>
          <cell r="D194" t="str">
            <v>213 907 714</v>
          </cell>
          <cell r="E194" t="str">
            <v>nunocabrita@tecniquitel.pt</v>
          </cell>
          <cell r="F194" t="str">
            <v>Desconhecida</v>
          </cell>
          <cell r="G194" t="str">
            <v>Contacto, Sr. Carlos Miguel</v>
          </cell>
          <cell r="H194" t="str">
            <v>Distribuição de energia</v>
          </cell>
          <cell r="I194" t="str">
            <v>Pasta - 58</v>
          </cell>
        </row>
        <row r="195">
          <cell r="A195" t="str">
            <v>Schrack</v>
          </cell>
          <cell r="B195" t="str">
            <v>Tecniquitel</v>
          </cell>
          <cell r="C195" t="str">
            <v>213 928 460</v>
          </cell>
          <cell r="D195" t="str">
            <v>213 907 714</v>
          </cell>
          <cell r="E195" t="str">
            <v>nunocabrita@tecniquitel.pt</v>
          </cell>
          <cell r="F195" t="str">
            <v>Desconhecida</v>
          </cell>
          <cell r="G195" t="str">
            <v>Contacto, Sr. Carlos Miguel</v>
          </cell>
          <cell r="H195" t="str">
            <v>Distribuição de energia</v>
          </cell>
          <cell r="I195" t="str">
            <v>Pasta - 58</v>
          </cell>
        </row>
        <row r="196">
          <cell r="A196" t="str">
            <v>Ansul</v>
          </cell>
          <cell r="B196" t="str">
            <v>Tecniquitel</v>
          </cell>
          <cell r="C196" t="str">
            <v>213 928 460</v>
          </cell>
          <cell r="D196" t="str">
            <v>213 907 714</v>
          </cell>
          <cell r="E196" t="str">
            <v>nunocabrita@tecniquitel.pt</v>
          </cell>
          <cell r="F196" t="str">
            <v>Desconhecida</v>
          </cell>
          <cell r="G196" t="str">
            <v>Contacto, Sr. Carlos Miguel</v>
          </cell>
          <cell r="H196" t="str">
            <v>Distribuição de energia</v>
          </cell>
          <cell r="I196" t="str">
            <v>Pasta - 58</v>
          </cell>
        </row>
        <row r="197">
          <cell r="A197" t="str">
            <v>NOVASIT.BM</v>
          </cell>
          <cell r="B197" t="str">
            <v>Tecniquitel</v>
          </cell>
          <cell r="C197" t="str">
            <v>213 928 460</v>
          </cell>
          <cell r="D197" t="str">
            <v>213 907 714</v>
          </cell>
          <cell r="E197" t="str">
            <v>nunocabrita@tecniquitel.pt</v>
          </cell>
          <cell r="F197" t="str">
            <v>Desconhecida</v>
          </cell>
          <cell r="G197" t="str">
            <v>Contacto Eng. José Carrolo</v>
          </cell>
          <cell r="H197" t="str">
            <v>Extintores</v>
          </cell>
          <cell r="I197" t="str">
            <v>Pastas proprias</v>
          </cell>
        </row>
        <row r="198">
          <cell r="A198" t="str">
            <v>NOVASIT</v>
          </cell>
          <cell r="B198" t="str">
            <v>Tecniquitel</v>
          </cell>
          <cell r="C198" t="str">
            <v>213 928 460</v>
          </cell>
          <cell r="D198" t="str">
            <v>213 907 714</v>
          </cell>
          <cell r="E198" t="str">
            <v>nunocabrita@tecniquitel.pt</v>
          </cell>
          <cell r="F198" t="str">
            <v>Desconhecida</v>
          </cell>
          <cell r="G198" t="str">
            <v>Contacto Eng. José Carrolo</v>
          </cell>
          <cell r="H198" t="str">
            <v>Extintores</v>
          </cell>
          <cell r="I198" t="str">
            <v>Pastas proprias</v>
          </cell>
        </row>
        <row r="199">
          <cell r="A199" t="str">
            <v>SIBRALIT</v>
          </cell>
          <cell r="B199" t="str">
            <v>Tecniquitel</v>
          </cell>
          <cell r="C199" t="str">
            <v>213 928 460</v>
          </cell>
          <cell r="D199" t="str">
            <v>213 907 714</v>
          </cell>
          <cell r="E199" t="str">
            <v>nunocabrita@tecniquitel.pt</v>
          </cell>
          <cell r="F199" t="str">
            <v>Desconhecida</v>
          </cell>
          <cell r="G199" t="str">
            <v>Contacto Eng. José Carrolo</v>
          </cell>
          <cell r="H199" t="str">
            <v>Extintores</v>
          </cell>
          <cell r="I199" t="str">
            <v>Pastas proprias</v>
          </cell>
        </row>
        <row r="200">
          <cell r="A200" t="str">
            <v>CHLORIDE</v>
          </cell>
          <cell r="B200" t="str">
            <v>Chloride Power protection</v>
          </cell>
          <cell r="C200" t="str">
            <v>213 844 840</v>
          </cell>
          <cell r="D200" t="str">
            <v>213 844 818</v>
          </cell>
          <cell r="E200" t="str">
            <v>Desconhecido</v>
          </cell>
          <cell r="F200" t="str">
            <v>www.chloridepower.com</v>
          </cell>
          <cell r="G200" t="str">
            <v>Contacto, Sr. Carlos Silva</v>
          </cell>
          <cell r="H200" t="str">
            <v>UPS</v>
          </cell>
          <cell r="I200" t="str">
            <v>No CD-ROM</v>
          </cell>
        </row>
        <row r="201">
          <cell r="A201" t="str">
            <v>SOCOMEC SICOM</v>
          </cell>
          <cell r="B201" t="str">
            <v>CTEL</v>
          </cell>
          <cell r="C201" t="str">
            <v>228 300 500</v>
          </cell>
          <cell r="D201" t="str">
            <v>228 300 672</v>
          </cell>
          <cell r="E201" t="str">
            <v>ctel@mail.telepac.pt</v>
          </cell>
          <cell r="F201" t="str">
            <v>Desconhecida</v>
          </cell>
          <cell r="G201" t="str">
            <v>Contacto Engº Castro Correia</v>
          </cell>
          <cell r="H201" t="str">
            <v>UPS</v>
          </cell>
          <cell r="I201" t="str">
            <v>No CD-ROM</v>
          </cell>
        </row>
        <row r="202">
          <cell r="A202" t="str">
            <v>OBO BETTERMANN</v>
          </cell>
          <cell r="B202" t="str">
            <v>OBO BETTERMANN</v>
          </cell>
          <cell r="C202" t="str">
            <v>219 151 428</v>
          </cell>
          <cell r="D202" t="str">
            <v>219 151 429</v>
          </cell>
          <cell r="E202" t="str">
            <v>Desconhecido</v>
          </cell>
          <cell r="F202" t="str">
            <v>Desconhecida</v>
          </cell>
          <cell r="G202" t="str">
            <v>Contacto, Sr. Carlos Miguel</v>
          </cell>
          <cell r="H202" t="str">
            <v>Esteiras Metalicas</v>
          </cell>
          <cell r="I202" t="str">
            <v>Pasta propria</v>
          </cell>
        </row>
        <row r="203">
          <cell r="A203" t="str">
            <v>OBO</v>
          </cell>
          <cell r="B203" t="str">
            <v>OBO BETTERMANN</v>
          </cell>
          <cell r="C203" t="str">
            <v>220 151 428</v>
          </cell>
          <cell r="D203" t="str">
            <v>220 151 429</v>
          </cell>
          <cell r="E203" t="str">
            <v>Desconhecido</v>
          </cell>
          <cell r="F203" t="str">
            <v>Desconhecida</v>
          </cell>
          <cell r="G203" t="str">
            <v>Contacto, Sr. Carlos Miguel</v>
          </cell>
          <cell r="H203" t="str">
            <v>Esteiras Metalicas</v>
          </cell>
          <cell r="I203" t="str">
            <v>Pasta propria</v>
          </cell>
        </row>
        <row r="204">
          <cell r="A204" t="str">
            <v>BETTERMANN</v>
          </cell>
          <cell r="B204" t="str">
            <v>OBO BETTERMANN</v>
          </cell>
          <cell r="C204" t="str">
            <v>221 151 428</v>
          </cell>
          <cell r="D204" t="str">
            <v>221 151 429</v>
          </cell>
          <cell r="E204" t="str">
            <v>Desconhecido</v>
          </cell>
          <cell r="F204" t="str">
            <v>Desconhecida</v>
          </cell>
          <cell r="G204" t="str">
            <v>Contacto, Sr. Carlos Miguel</v>
          </cell>
          <cell r="H204" t="str">
            <v>Esteiras Metalicas</v>
          </cell>
          <cell r="I204" t="str">
            <v>Pasta propria</v>
          </cell>
        </row>
        <row r="205">
          <cell r="A205" t="str">
            <v>CIMABOX</v>
          </cell>
          <cell r="B205" t="str">
            <v>Eurocabos</v>
          </cell>
          <cell r="C205" t="str">
            <v>214 265 146</v>
          </cell>
          <cell r="D205" t="str">
            <v>214 264 300</v>
          </cell>
          <cell r="E205" t="str">
            <v>renes@eurocabos.pt</v>
          </cell>
          <cell r="F205" t="str">
            <v>www.eurocabos.pt</v>
          </cell>
          <cell r="G205" t="str">
            <v>Contacto, Sr. Ricardo Enes</v>
          </cell>
          <cell r="H205" t="str">
            <v>Caixas de pavimento</v>
          </cell>
          <cell r="I205" t="str">
            <v>Pasta 88</v>
          </cell>
        </row>
        <row r="206">
          <cell r="A206" t="str">
            <v>Millennium</v>
          </cell>
          <cell r="B206" t="str">
            <v>Eurocabos</v>
          </cell>
          <cell r="C206" t="str">
            <v>214 265 146</v>
          </cell>
          <cell r="D206" t="str">
            <v>214 264 300</v>
          </cell>
          <cell r="E206" t="str">
            <v>renes@eurocabos.pt</v>
          </cell>
          <cell r="F206" t="str">
            <v>www.eurocabos.pt</v>
          </cell>
          <cell r="G206" t="str">
            <v>Contacto, Sr. Ricardo Enes</v>
          </cell>
          <cell r="H206" t="str">
            <v>Cablagem estruturada</v>
          </cell>
          <cell r="I206" t="str">
            <v>Pasta 88</v>
          </cell>
        </row>
        <row r="207">
          <cell r="A207" t="str">
            <v>Microtest</v>
          </cell>
          <cell r="B207" t="str">
            <v>Eurocabos</v>
          </cell>
          <cell r="C207" t="str">
            <v>215 265 146</v>
          </cell>
          <cell r="D207" t="str">
            <v>215 264 300</v>
          </cell>
          <cell r="E207" t="str">
            <v>renes@eurocabos.pt</v>
          </cell>
          <cell r="F207" t="str">
            <v>www.eurocabos.pt</v>
          </cell>
          <cell r="G207" t="str">
            <v>Contacto, Sr. Ricardo Enes</v>
          </cell>
          <cell r="H207" t="str">
            <v>Cablagem estruturada</v>
          </cell>
          <cell r="I207" t="str">
            <v>Pasta 88</v>
          </cell>
        </row>
        <row r="208">
          <cell r="A208" t="str">
            <v>Accton</v>
          </cell>
          <cell r="B208" t="str">
            <v>Eurocabos</v>
          </cell>
          <cell r="C208" t="str">
            <v>216 265 146</v>
          </cell>
          <cell r="D208" t="str">
            <v>216 264 300</v>
          </cell>
          <cell r="E208" t="str">
            <v>renes@eurocabos.pt</v>
          </cell>
          <cell r="F208" t="str">
            <v>www.eurocabos.pt</v>
          </cell>
          <cell r="G208" t="str">
            <v>Contacto, Sr. Ricardo Enes</v>
          </cell>
          <cell r="H208" t="str">
            <v>Cablagem estruturada</v>
          </cell>
          <cell r="I208" t="str">
            <v>Pasta 88</v>
          </cell>
        </row>
        <row r="209">
          <cell r="A209" t="str">
            <v>SME</v>
          </cell>
          <cell r="B209" t="str">
            <v>Eurocabos</v>
          </cell>
          <cell r="C209" t="str">
            <v>217 265 146</v>
          </cell>
          <cell r="D209" t="str">
            <v>217 264 300</v>
          </cell>
          <cell r="E209" t="str">
            <v>renes@eurocabos.pt</v>
          </cell>
          <cell r="F209" t="str">
            <v>www.eurocabos.pt</v>
          </cell>
          <cell r="G209" t="str">
            <v>Contacto, Sr. Ricardo Enes</v>
          </cell>
          <cell r="H209" t="str">
            <v>Cablagem estruturada</v>
          </cell>
          <cell r="I209" t="str">
            <v>Pasta 88</v>
          </cell>
        </row>
        <row r="210">
          <cell r="A210" t="str">
            <v>Brand-Rex</v>
          </cell>
          <cell r="B210" t="str">
            <v>Eurocabos</v>
          </cell>
          <cell r="C210" t="str">
            <v>217 265 146</v>
          </cell>
          <cell r="D210" t="str">
            <v>217 264 300</v>
          </cell>
          <cell r="E210" t="str">
            <v>renes@eurocabos.pt</v>
          </cell>
          <cell r="F210" t="str">
            <v>www.eurocabos.pt</v>
          </cell>
          <cell r="G210" t="str">
            <v>Contacto, Sr. Ricardo Enes</v>
          </cell>
          <cell r="H210" t="str">
            <v>Cablagem estruturada</v>
          </cell>
          <cell r="I210" t="str">
            <v>Pasta 88</v>
          </cell>
        </row>
        <row r="211">
          <cell r="A211" t="str">
            <v>Belden</v>
          </cell>
          <cell r="B211" t="str">
            <v>Casa Serras</v>
          </cell>
          <cell r="C211" t="str">
            <v>213 223 130</v>
          </cell>
          <cell r="D211" t="str">
            <v>213 477 757</v>
          </cell>
          <cell r="E211" t="str">
            <v>turbomar@mail.telepac.pt</v>
          </cell>
          <cell r="F211" t="str">
            <v>Desconhecida</v>
          </cell>
          <cell r="G211" t="str">
            <v>Sr. Luis Valetin - Também Mectel</v>
          </cell>
          <cell r="H211" t="str">
            <v>Cabos</v>
          </cell>
          <cell r="I211" t="str">
            <v>Sim</v>
          </cell>
        </row>
        <row r="212">
          <cell r="A212" t="str">
            <v>Nobex</v>
          </cell>
          <cell r="B212" t="str">
            <v>3 Marcos</v>
          </cell>
          <cell r="C212" t="str">
            <v>234 600 222</v>
          </cell>
          <cell r="D212" t="str">
            <v>800 247 365</v>
          </cell>
          <cell r="E212" t="str">
            <v>comercial@3marcos.com</v>
          </cell>
          <cell r="F212" t="str">
            <v>www.nobex.net</v>
          </cell>
          <cell r="G212" t="str">
            <v>Contacto, Sr. Rui Figueiredo</v>
          </cell>
          <cell r="H212" t="str">
            <v>Fixação</v>
          </cell>
          <cell r="I212" t="str">
            <v>Sim</v>
          </cell>
        </row>
        <row r="213">
          <cell r="A213" t="str">
            <v>HIRSCHMANN</v>
          </cell>
          <cell r="B213" t="str">
            <v>REXEL</v>
          </cell>
          <cell r="C213" t="str">
            <v>21 472 74 00</v>
          </cell>
          <cell r="D213" t="str">
            <v>21 472 74 90</v>
          </cell>
          <cell r="E213" t="str">
            <v>cmiguel@mectel.pt</v>
          </cell>
          <cell r="F213" t="str">
            <v>Desconhecida</v>
          </cell>
          <cell r="G213" t="str">
            <v>Contacto, Sr. Carlos Miguel</v>
          </cell>
          <cell r="H213" t="str">
            <v>Antenas de R/TV</v>
          </cell>
          <cell r="I213" t="str">
            <v>Pasta - 58</v>
          </cell>
        </row>
        <row r="214">
          <cell r="A214" t="str">
            <v>FAELLUCE</v>
          </cell>
          <cell r="B214" t="str">
            <v>REXEL</v>
          </cell>
          <cell r="C214" t="str">
            <v>21 472 74 00</v>
          </cell>
          <cell r="D214" t="str">
            <v>21 472 74 90</v>
          </cell>
          <cell r="E214" t="str">
            <v>cmiguel@mectel.pt</v>
          </cell>
          <cell r="F214" t="str">
            <v>Desconhecida</v>
          </cell>
          <cell r="G214" t="str">
            <v>Contacto, Sr. Carlos Miguel</v>
          </cell>
          <cell r="H214" t="str">
            <v>Iluminação</v>
          </cell>
          <cell r="I214" t="str">
            <v>Pasta - 58</v>
          </cell>
        </row>
        <row r="215">
          <cell r="A215" t="str">
            <v>LOMBARDO</v>
          </cell>
          <cell r="B215" t="str">
            <v>REXEL</v>
          </cell>
          <cell r="C215" t="str">
            <v>21 472 74 00</v>
          </cell>
          <cell r="D215" t="str">
            <v>21 472 74 90</v>
          </cell>
          <cell r="E215" t="str">
            <v>cmiguel@mectel.pt</v>
          </cell>
          <cell r="F215" t="str">
            <v>Desconhecida</v>
          </cell>
          <cell r="G215" t="str">
            <v>Contacto, Sr. Carlos Miguel</v>
          </cell>
          <cell r="H215" t="str">
            <v>Iluminação</v>
          </cell>
          <cell r="I215" t="str">
            <v>Pasta - 58</v>
          </cell>
        </row>
        <row r="216">
          <cell r="A216" t="str">
            <v>LUSOLUMEN</v>
          </cell>
          <cell r="B216" t="str">
            <v>REXEL</v>
          </cell>
          <cell r="C216" t="str">
            <v>21 472 74 00</v>
          </cell>
          <cell r="D216" t="str">
            <v>21 472 74 90</v>
          </cell>
          <cell r="E216" t="str">
            <v>cmiguel@mectel.pt</v>
          </cell>
          <cell r="F216" t="str">
            <v>Desconhecida</v>
          </cell>
          <cell r="G216" t="str">
            <v>Contacto, Sr. Carlos Miguel</v>
          </cell>
          <cell r="H216" t="str">
            <v>Aparelhagem de protecção</v>
          </cell>
          <cell r="I216" t="str">
            <v>Pasta Nº. 61</v>
          </cell>
        </row>
        <row r="217">
          <cell r="A217" t="str">
            <v>MENVIER</v>
          </cell>
          <cell r="B217" t="str">
            <v>REXEL</v>
          </cell>
          <cell r="C217" t="str">
            <v>21 472 74 00</v>
          </cell>
          <cell r="D217" t="str">
            <v>21 472 74 90</v>
          </cell>
          <cell r="E217" t="str">
            <v>cmiguel@mectel.pt</v>
          </cell>
          <cell r="F217" t="str">
            <v>Desconhecida</v>
          </cell>
          <cell r="G217" t="str">
            <v>Fabricante Pretronica - Cont. Sr. Carlos Miguel</v>
          </cell>
          <cell r="H217" t="str">
            <v>Aparelhagem de protecção</v>
          </cell>
          <cell r="I217" t="str">
            <v>Pasta Nº. 61</v>
          </cell>
        </row>
        <row r="218">
          <cell r="A218" t="str">
            <v>M&amp;K</v>
          </cell>
          <cell r="B218" t="str">
            <v>REXEL</v>
          </cell>
          <cell r="C218" t="str">
            <v>21 472 74 00</v>
          </cell>
          <cell r="D218" t="str">
            <v>21 472 74 90</v>
          </cell>
          <cell r="E218" t="str">
            <v>cmiguel@mectel.pt</v>
          </cell>
          <cell r="F218" t="str">
            <v>Desconhecida</v>
          </cell>
          <cell r="G218" t="str">
            <v>Contacto, Sr. Carlos Miguel</v>
          </cell>
          <cell r="H218" t="str">
            <v>Calhas de chão</v>
          </cell>
          <cell r="I218" t="str">
            <v>Pasta Nº. 61</v>
          </cell>
        </row>
        <row r="219">
          <cell r="A219" t="str">
            <v>MAEHLER &amp; KAEGE</v>
          </cell>
          <cell r="B219" t="str">
            <v>REXEL</v>
          </cell>
          <cell r="C219" t="str">
            <v>21 472 74 00</v>
          </cell>
          <cell r="D219" t="str">
            <v>21 472 74 90</v>
          </cell>
          <cell r="E219" t="str">
            <v>cmiguel@mectel.pt</v>
          </cell>
          <cell r="F219" t="str">
            <v>office@pintocruz.pt</v>
          </cell>
          <cell r="G219" t="str">
            <v>Contacto, Sr. Carlos Miguel</v>
          </cell>
          <cell r="H219" t="str">
            <v>Iluminação</v>
          </cell>
          <cell r="I219" t="str">
            <v>Pasta - 58</v>
          </cell>
        </row>
        <row r="220">
          <cell r="A220" t="str">
            <v>OSRAM</v>
          </cell>
          <cell r="B220" t="str">
            <v>REXEL</v>
          </cell>
          <cell r="C220" t="str">
            <v>21 472 74 00</v>
          </cell>
          <cell r="D220" t="str">
            <v>21 472 74 90</v>
          </cell>
          <cell r="E220" t="str">
            <v>cmiguel@mectel.pt</v>
          </cell>
          <cell r="F220" t="str">
            <v>office@pintocruz.pt</v>
          </cell>
          <cell r="G220" t="str">
            <v>Contacto, Sr. Carlos Miguel</v>
          </cell>
          <cell r="H220" t="str">
            <v>Iluminação</v>
          </cell>
          <cell r="I220" t="str">
            <v>Pasta - 58</v>
          </cell>
        </row>
        <row r="221">
          <cell r="A221" t="str">
            <v>WALDMANN</v>
          </cell>
          <cell r="B221" t="str">
            <v>REXEL</v>
          </cell>
          <cell r="C221" t="str">
            <v>21 472 74 00</v>
          </cell>
          <cell r="D221" t="str">
            <v>21 472 74 90</v>
          </cell>
          <cell r="E221" t="str">
            <v>cmiguel@mectel.pt</v>
          </cell>
          <cell r="F221" t="str">
            <v>office@pintocruz.pt</v>
          </cell>
          <cell r="G221" t="str">
            <v>Contacto, Sr. Carlos Miguel</v>
          </cell>
          <cell r="H221" t="str">
            <v>Iluminação</v>
          </cell>
          <cell r="I221" t="str">
            <v>Pasta - 58</v>
          </cell>
        </row>
        <row r="222">
          <cell r="A222" t="str">
            <v>BOUYER</v>
          </cell>
          <cell r="B222" t="str">
            <v>REXEL</v>
          </cell>
          <cell r="C222" t="str">
            <v>21 472 74 00</v>
          </cell>
          <cell r="D222" t="str">
            <v>21 472 74 90</v>
          </cell>
          <cell r="E222" t="str">
            <v>cmiguel@mectel.pt</v>
          </cell>
          <cell r="F222" t="str">
            <v>office@pintocruz.pt</v>
          </cell>
          <cell r="G222" t="str">
            <v>Contacto, Sr. Carlos Miguel - também é distríbuida pela Saget</v>
          </cell>
          <cell r="H222" t="str">
            <v>Comunicação e segurança</v>
          </cell>
          <cell r="I222" t="str">
            <v>Pasta - 58</v>
          </cell>
        </row>
        <row r="223">
          <cell r="A223" t="str">
            <v>ZETTLER</v>
          </cell>
          <cell r="B223" t="str">
            <v>REXEL</v>
          </cell>
          <cell r="C223" t="str">
            <v>21 472 74 00</v>
          </cell>
          <cell r="D223" t="str">
            <v>21 472 74 90</v>
          </cell>
          <cell r="E223" t="str">
            <v>cmiguel@mectel.pt</v>
          </cell>
          <cell r="F223" t="str">
            <v>office@pintocruz.pt</v>
          </cell>
          <cell r="G223" t="str">
            <v>Contacto, Sr. Carlos Miguel</v>
          </cell>
          <cell r="H223" t="str">
            <v>Comunicação e segurança</v>
          </cell>
          <cell r="I223" t="str">
            <v>Pasta - 58</v>
          </cell>
        </row>
        <row r="224">
          <cell r="A224" t="str">
            <v>HIRSCHMANN</v>
          </cell>
          <cell r="B224" t="str">
            <v>REXEL</v>
          </cell>
          <cell r="C224" t="str">
            <v>21 472 74 00</v>
          </cell>
          <cell r="D224" t="str">
            <v>21 472 74 90</v>
          </cell>
          <cell r="E224" t="str">
            <v>cmiguel@mectel.pt</v>
          </cell>
          <cell r="F224" t="str">
            <v>Desconhecida</v>
          </cell>
          <cell r="G224" t="str">
            <v>Contacto, Sr. Carlos Miguel</v>
          </cell>
          <cell r="H224" t="str">
            <v>Comunicação e segurança</v>
          </cell>
          <cell r="I224" t="str">
            <v>Pasta - 58</v>
          </cell>
        </row>
        <row r="225">
          <cell r="A225" t="str">
            <v>SONELCO</v>
          </cell>
          <cell r="B225" t="str">
            <v>REXEL</v>
          </cell>
          <cell r="C225" t="str">
            <v>21 472 74 00</v>
          </cell>
          <cell r="D225" t="str">
            <v>21 472 74 90</v>
          </cell>
          <cell r="E225" t="str">
            <v>cmiguel@mectel.pt</v>
          </cell>
          <cell r="F225" t="str">
            <v>Desconhecida</v>
          </cell>
          <cell r="G225" t="str">
            <v>Contacto, Sr. Carlos Miguel</v>
          </cell>
          <cell r="H225" t="str">
            <v>Comunicação e segurança</v>
          </cell>
          <cell r="I225" t="str">
            <v>Pasta - 58</v>
          </cell>
        </row>
        <row r="226">
          <cell r="A226" t="str">
            <v>SIRENA</v>
          </cell>
          <cell r="B226" t="str">
            <v>REXEL</v>
          </cell>
          <cell r="C226" t="str">
            <v>21 472 74 00</v>
          </cell>
          <cell r="D226" t="str">
            <v>21 472 74 90</v>
          </cell>
          <cell r="E226" t="str">
            <v>cmiguel@mectel.pt</v>
          </cell>
          <cell r="F226" t="str">
            <v>Desconhecida</v>
          </cell>
          <cell r="G226" t="str">
            <v>Contacto, Sr. Carlos Miguel</v>
          </cell>
          <cell r="H226" t="str">
            <v>Comunicação e segurança</v>
          </cell>
          <cell r="I226" t="str">
            <v>Pasta - 58</v>
          </cell>
        </row>
        <row r="227">
          <cell r="A227" t="str">
            <v>URMET</v>
          </cell>
          <cell r="B227" t="str">
            <v>REXEL</v>
          </cell>
          <cell r="C227" t="str">
            <v>21 472 74 00</v>
          </cell>
          <cell r="D227" t="str">
            <v>21 472 74 90</v>
          </cell>
          <cell r="E227" t="str">
            <v>cmiguel@mectel.pt</v>
          </cell>
          <cell r="F227" t="str">
            <v>Desconhecida</v>
          </cell>
          <cell r="G227" t="str">
            <v>Contacto, Sr. Carlos Miguel</v>
          </cell>
          <cell r="H227" t="str">
            <v>Comunicação e segurança</v>
          </cell>
          <cell r="I227" t="str">
            <v>Pasta - 58</v>
          </cell>
        </row>
        <row r="228">
          <cell r="A228" t="str">
            <v>GUARDAL</v>
          </cell>
          <cell r="B228" t="str">
            <v>REXEL</v>
          </cell>
          <cell r="C228" t="str">
            <v>21 472 74 00</v>
          </cell>
          <cell r="D228" t="str">
            <v>21 472 74 90</v>
          </cell>
          <cell r="E228" t="str">
            <v>cmiguel@mectel.pt</v>
          </cell>
          <cell r="F228" t="str">
            <v>Desconhecida</v>
          </cell>
          <cell r="G228" t="str">
            <v>Contacto, Sr. Carlos Miguel</v>
          </cell>
          <cell r="H228" t="str">
            <v>Comunicação e segurança</v>
          </cell>
          <cell r="I228" t="str">
            <v>Pasta - 58</v>
          </cell>
        </row>
        <row r="229">
          <cell r="A229" t="str">
            <v>VANTAGE</v>
          </cell>
          <cell r="B229" t="str">
            <v>REXEL</v>
          </cell>
          <cell r="C229" t="str">
            <v>21 472 74 00</v>
          </cell>
          <cell r="D229" t="str">
            <v>21 472 74 90</v>
          </cell>
          <cell r="E229" t="str">
            <v>cmiguel@mectel.pt</v>
          </cell>
          <cell r="F229" t="str">
            <v>Desconhecida</v>
          </cell>
          <cell r="G229" t="str">
            <v>Contacto, Sr. Carlos Miguel</v>
          </cell>
          <cell r="H229" t="str">
            <v>Comunicação e segurança</v>
          </cell>
          <cell r="I229" t="str">
            <v>Pasta - 58</v>
          </cell>
        </row>
        <row r="230">
          <cell r="A230" t="str">
            <v>KALTHOFF</v>
          </cell>
          <cell r="B230" t="str">
            <v>REXEL</v>
          </cell>
          <cell r="C230" t="str">
            <v>21 472 74 00</v>
          </cell>
          <cell r="D230" t="str">
            <v>21 472 74 90</v>
          </cell>
          <cell r="E230" t="str">
            <v>cmiguel@mectel.pt</v>
          </cell>
          <cell r="F230" t="str">
            <v>Desconhecida</v>
          </cell>
          <cell r="G230" t="str">
            <v>Contacto, Sr. Carlos Miguel</v>
          </cell>
          <cell r="H230" t="str">
            <v>Distribuição de energia</v>
          </cell>
          <cell r="I230" t="str">
            <v>Pasta - 58</v>
          </cell>
        </row>
        <row r="231">
          <cell r="A231" t="str">
            <v>CROUZET</v>
          </cell>
          <cell r="B231" t="str">
            <v>REXEL</v>
          </cell>
          <cell r="C231" t="str">
            <v>21 472 74 00</v>
          </cell>
          <cell r="D231" t="str">
            <v>21 472 74 90</v>
          </cell>
          <cell r="E231" t="str">
            <v>cmiguel@mectel.pt</v>
          </cell>
          <cell r="F231" t="str">
            <v>Desconhecida</v>
          </cell>
          <cell r="G231" t="str">
            <v>Contacto, Sr. Carlos Miguel</v>
          </cell>
          <cell r="H231" t="str">
            <v>Distribuição de energia</v>
          </cell>
          <cell r="I231" t="str">
            <v>Pasta - 58</v>
          </cell>
        </row>
        <row r="232">
          <cell r="A232" t="str">
            <v>MOELLER</v>
          </cell>
          <cell r="B232" t="str">
            <v>REXEL</v>
          </cell>
          <cell r="C232" t="str">
            <v>21 472 74 00</v>
          </cell>
          <cell r="D232" t="str">
            <v>21 472 74 90</v>
          </cell>
          <cell r="E232" t="str">
            <v>cmiguel@mectel.pt</v>
          </cell>
          <cell r="F232" t="str">
            <v>Desconhecida</v>
          </cell>
          <cell r="G232" t="str">
            <v>Contacto, Sr. Carlos Miguel</v>
          </cell>
          <cell r="H232" t="str">
            <v>Soldaduras aluminotérmicas</v>
          </cell>
          <cell r="I232" t="str">
            <v>No CD-ROM</v>
          </cell>
        </row>
        <row r="233">
          <cell r="A233" t="str">
            <v>KLOCKNER</v>
          </cell>
          <cell r="B233" t="str">
            <v>REXEL</v>
          </cell>
          <cell r="C233" t="str">
            <v>21 472 74 00</v>
          </cell>
          <cell r="D233" t="str">
            <v>21 472 74 90</v>
          </cell>
          <cell r="E233" t="str">
            <v>cmiguel@mectel.pt</v>
          </cell>
          <cell r="F233" t="str">
            <v>Desconhecida</v>
          </cell>
          <cell r="G233" t="str">
            <v>Contacto, Sr. Carlos Miguel</v>
          </cell>
          <cell r="H233" t="str">
            <v>Braçadeiras em aço inox</v>
          </cell>
          <cell r="I233" t="str">
            <v>No CD-ROM</v>
          </cell>
        </row>
        <row r="234">
          <cell r="A234" t="str">
            <v>DUCATI</v>
          </cell>
          <cell r="B234" t="str">
            <v>REXEL</v>
          </cell>
          <cell r="C234" t="str">
            <v>21 472 74 00</v>
          </cell>
          <cell r="D234" t="str">
            <v>21 472 74 90</v>
          </cell>
          <cell r="E234" t="str">
            <v>cmiguel@mectel.pt</v>
          </cell>
          <cell r="F234" t="str">
            <v>Desconhecida</v>
          </cell>
          <cell r="G234" t="str">
            <v>Contacto, Sr. Carlos Miguel</v>
          </cell>
          <cell r="H234" t="str">
            <v>Trança de cobre</v>
          </cell>
          <cell r="I234" t="str">
            <v>No CD-ROM</v>
          </cell>
        </row>
        <row r="235">
          <cell r="A235" t="str">
            <v>MENNEKES</v>
          </cell>
          <cell r="B235" t="str">
            <v>REXEL</v>
          </cell>
          <cell r="C235" t="str">
            <v>21 472 74 00</v>
          </cell>
          <cell r="D235" t="str">
            <v>21 472 74 90</v>
          </cell>
          <cell r="E235" t="str">
            <v>cmiguel@mectel.pt</v>
          </cell>
          <cell r="F235" t="str">
            <v>Desconhecida</v>
          </cell>
          <cell r="G235" t="str">
            <v>Contacto, Sr. Carlos Miguel</v>
          </cell>
          <cell r="H235" t="str">
            <v>Braçadeiras</v>
          </cell>
          <cell r="I235" t="str">
            <v>No CD-ROM</v>
          </cell>
        </row>
        <row r="236">
          <cell r="A236" t="str">
            <v>GOULD</v>
          </cell>
          <cell r="B236" t="str">
            <v>REXEL</v>
          </cell>
          <cell r="C236" t="str">
            <v>21 472 74 00</v>
          </cell>
          <cell r="D236" t="str">
            <v>21 472 74 90</v>
          </cell>
          <cell r="E236" t="str">
            <v>cmiguel@mectel.pt</v>
          </cell>
          <cell r="F236" t="str">
            <v>Desconhecida</v>
          </cell>
          <cell r="G236" t="str">
            <v>Contacto, Sr. Carlos Miguel</v>
          </cell>
          <cell r="H236" t="str">
            <v>Distribuição de energia</v>
          </cell>
          <cell r="I236" t="str">
            <v>Pasta - 58</v>
          </cell>
        </row>
        <row r="237">
          <cell r="A237" t="str">
            <v>IME</v>
          </cell>
          <cell r="B237" t="str">
            <v>REXEL</v>
          </cell>
          <cell r="C237" t="str">
            <v>21 472 74 00</v>
          </cell>
          <cell r="D237" t="str">
            <v>21 472 74 90</v>
          </cell>
          <cell r="E237" t="str">
            <v>cmiguel@mectel.pt</v>
          </cell>
          <cell r="F237" t="str">
            <v>Desconhecida</v>
          </cell>
          <cell r="G237" t="str">
            <v>Contacto, Sr. Carlos Miguel</v>
          </cell>
          <cell r="H237" t="str">
            <v>Distribuição de energia</v>
          </cell>
          <cell r="I237" t="str">
            <v>Pasta - 58</v>
          </cell>
        </row>
        <row r="238">
          <cell r="A238" t="str">
            <v>WEIDMULLER</v>
          </cell>
          <cell r="B238" t="str">
            <v>REXEL</v>
          </cell>
          <cell r="C238" t="str">
            <v>21 472 74 00</v>
          </cell>
          <cell r="D238" t="str">
            <v>21 472 74 90</v>
          </cell>
          <cell r="E238" t="str">
            <v>cmiguel@mectel.pt</v>
          </cell>
          <cell r="F238" t="str">
            <v>Desconhecida</v>
          </cell>
          <cell r="G238" t="str">
            <v>Contacto, Sr. Carlos Miguel</v>
          </cell>
          <cell r="H238" t="str">
            <v>Distribuição de energia</v>
          </cell>
          <cell r="I238" t="str">
            <v>Pasta - 58</v>
          </cell>
        </row>
        <row r="239">
          <cell r="A239" t="str">
            <v>CITADEL</v>
          </cell>
          <cell r="B239" t="str">
            <v>REXEL</v>
          </cell>
          <cell r="C239" t="str">
            <v>21 472 74 00</v>
          </cell>
          <cell r="D239" t="str">
            <v>21 472 74 90</v>
          </cell>
          <cell r="E239" t="str">
            <v>cmiguel@mectel.pt</v>
          </cell>
          <cell r="F239" t="str">
            <v>Desconhecida</v>
          </cell>
          <cell r="G239" t="str">
            <v>Contacto, Sr. Carlos Miguel</v>
          </cell>
          <cell r="H239" t="str">
            <v>Detecção de intrusão</v>
          </cell>
          <cell r="I239" t="str">
            <v>Pasta - 58</v>
          </cell>
        </row>
        <row r="240">
          <cell r="A240" t="str">
            <v>OMNIA</v>
          </cell>
          <cell r="B240" t="str">
            <v>REXEL</v>
          </cell>
          <cell r="C240" t="str">
            <v>21 472 74 00</v>
          </cell>
          <cell r="D240" t="str">
            <v>21 472 74 90</v>
          </cell>
          <cell r="E240" t="str">
            <v>cmiguel@mectel.pt</v>
          </cell>
          <cell r="F240" t="str">
            <v>Desconhecida</v>
          </cell>
          <cell r="G240" t="str">
            <v>Contacto, Sr. Carlos Miguel</v>
          </cell>
          <cell r="H240" t="str">
            <v>Detecção de intrusão</v>
          </cell>
          <cell r="I240" t="str">
            <v>Pasta - 58</v>
          </cell>
        </row>
        <row r="241">
          <cell r="A241" t="str">
            <v>UNEX</v>
          </cell>
          <cell r="B241" t="str">
            <v>Retrica, Apar. eléctrica, Lda.</v>
          </cell>
          <cell r="C241" t="str">
            <v>217 816 420</v>
          </cell>
          <cell r="D241" t="str">
            <v>217 816 429</v>
          </cell>
          <cell r="E241" t="str">
            <v>lisboa.portugal@unex.org</v>
          </cell>
          <cell r="F241" t="str">
            <v>www.unex.org</v>
          </cell>
          <cell r="G241" t="str">
            <v>Também é destribuida pela Multinove</v>
          </cell>
          <cell r="H241" t="str">
            <v>Calhas de rodapé</v>
          </cell>
          <cell r="I241" t="str">
            <v>Sim</v>
          </cell>
        </row>
        <row r="242">
          <cell r="A242" t="str">
            <v>SIMÓN</v>
          </cell>
          <cell r="B242" t="str">
            <v>Retrica, Apar. eléctrica, Lda.</v>
          </cell>
          <cell r="C242" t="str">
            <v>217 816 420</v>
          </cell>
          <cell r="D242" t="str">
            <v>217 816 429</v>
          </cell>
          <cell r="E242" t="str">
            <v>Desconhecido</v>
          </cell>
          <cell r="F242" t="str">
            <v>Desconhecida</v>
          </cell>
          <cell r="G242" t="str">
            <v>Contacto, Sr. Eng. Rui Ferreira</v>
          </cell>
          <cell r="H242" t="str">
            <v>Aparelhos de ar quente</v>
          </cell>
          <cell r="I242" t="str">
            <v>No CD-ROM</v>
          </cell>
        </row>
        <row r="243">
          <cell r="A243" t="str">
            <v>SIMON</v>
          </cell>
          <cell r="B243" t="str">
            <v>Retrica, Apar. eléctrica, Lda.</v>
          </cell>
          <cell r="C243" t="str">
            <v>217 816 420</v>
          </cell>
          <cell r="D243" t="str">
            <v>217 816 429</v>
          </cell>
          <cell r="E243" t="str">
            <v>Desconhecido</v>
          </cell>
          <cell r="F243" t="str">
            <v>Desconhecida</v>
          </cell>
          <cell r="G243" t="str">
            <v>Contacto, Sr. Eng. Rui Ferreira</v>
          </cell>
          <cell r="H243" t="str">
            <v>Medidores de tensão</v>
          </cell>
          <cell r="I243" t="str">
            <v>No CD-ROM</v>
          </cell>
        </row>
        <row r="244">
          <cell r="A244" t="str">
            <v>SAUTER</v>
          </cell>
          <cell r="B244" t="str">
            <v>Sauter Iberica, SA.</v>
          </cell>
          <cell r="C244" t="str">
            <v>214 411 827</v>
          </cell>
          <cell r="D244" t="str">
            <v>214 411 848</v>
          </cell>
          <cell r="E244" t="str">
            <v>carlos.silva@pt.sauter-bc.com</v>
          </cell>
          <cell r="F244" t="str">
            <v>Desconhecida</v>
          </cell>
          <cell r="G244" t="str">
            <v>Contacto, Sr. Carlos Silva</v>
          </cell>
          <cell r="H244" t="str">
            <v>Equipamentos de medida</v>
          </cell>
          <cell r="I244" t="str">
            <v>No CD-ROM</v>
          </cell>
        </row>
        <row r="245">
          <cell r="A245" t="str">
            <v>ELECTRICOL</v>
          </cell>
          <cell r="B245" t="str">
            <v>Electricol, Lda.</v>
          </cell>
          <cell r="C245" t="str">
            <v>219 898 930</v>
          </cell>
          <cell r="D245" t="str">
            <v>219 886 464</v>
          </cell>
          <cell r="E245" t="str">
            <v>Desconhecido</v>
          </cell>
          <cell r="F245" t="str">
            <v>Desconhecida</v>
          </cell>
          <cell r="G245" t="str">
            <v>Contacto, Sr. Jacques Capdeville</v>
          </cell>
          <cell r="H245" t="str">
            <v>Equip. indentificação de cabos</v>
          </cell>
          <cell r="I245" t="str">
            <v>No CD-ROM</v>
          </cell>
        </row>
        <row r="246">
          <cell r="A246" t="str">
            <v>EMERTEX</v>
          </cell>
          <cell r="B246" t="str">
            <v>Electricol, Lda.</v>
          </cell>
          <cell r="C246" t="str">
            <v>219 898 930</v>
          </cell>
          <cell r="D246" t="str">
            <v>219 886 464</v>
          </cell>
          <cell r="E246" t="str">
            <v>Desconhecido</v>
          </cell>
          <cell r="F246" t="str">
            <v>Desconhecida</v>
          </cell>
          <cell r="G246" t="str">
            <v>Contacto, Sr. António Batista</v>
          </cell>
          <cell r="H246" t="str">
            <v>Detectores de cabos</v>
          </cell>
          <cell r="I246" t="str">
            <v>No CD-ROM</v>
          </cell>
        </row>
        <row r="247">
          <cell r="A247" t="str">
            <v>INDELUZ</v>
          </cell>
          <cell r="B247" t="str">
            <v>Electricol, Lda.</v>
          </cell>
          <cell r="C247" t="str">
            <v>219 898 930</v>
          </cell>
          <cell r="D247" t="str">
            <v>219 886 464</v>
          </cell>
          <cell r="E247" t="str">
            <v>Desconhecido</v>
          </cell>
          <cell r="F247" t="str">
            <v>Desconhecida</v>
          </cell>
          <cell r="G247" t="str">
            <v>Contacto, Sr. Jacques Capdeville</v>
          </cell>
          <cell r="H247" t="str">
            <v>Iluminação</v>
          </cell>
          <cell r="I247" t="str">
            <v>No CD-ROM</v>
          </cell>
        </row>
        <row r="248">
          <cell r="A248" t="str">
            <v>MINERVA</v>
          </cell>
          <cell r="B248" t="str">
            <v>Electricol, Lda.</v>
          </cell>
          <cell r="C248" t="str">
            <v>219 898 930</v>
          </cell>
          <cell r="D248" t="str">
            <v>219 886 464</v>
          </cell>
          <cell r="E248" t="str">
            <v>Desconhecido</v>
          </cell>
          <cell r="F248" t="str">
            <v>Desconhecida</v>
          </cell>
          <cell r="G248" t="str">
            <v>Contacto, Sr. António Batista</v>
          </cell>
          <cell r="H248" t="str">
            <v>Iluminação de emergência</v>
          </cell>
          <cell r="I248" t="str">
            <v>No CD-ROM</v>
          </cell>
        </row>
        <row r="249">
          <cell r="A249" t="str">
            <v>JUPITER</v>
          </cell>
          <cell r="B249" t="str">
            <v>Electricol, Lda.</v>
          </cell>
          <cell r="C249" t="str">
            <v>219 898 930</v>
          </cell>
          <cell r="D249" t="str">
            <v>219 886 464</v>
          </cell>
          <cell r="E249" t="str">
            <v>Desconhecido</v>
          </cell>
          <cell r="F249" t="str">
            <v>Desconhecida</v>
          </cell>
          <cell r="G249" t="str">
            <v>Cont., Sr. João Paulo - Também Dist. Vigilarme</v>
          </cell>
          <cell r="H249" t="str">
            <v>Iluminação de emergência</v>
          </cell>
          <cell r="I249" t="str">
            <v>Pasta propria</v>
          </cell>
        </row>
        <row r="250">
          <cell r="A250" t="str">
            <v>KRAUS &amp; NAIMER</v>
          </cell>
          <cell r="B250" t="str">
            <v>Electricol, Lda.</v>
          </cell>
          <cell r="C250" t="str">
            <v>219 898 930</v>
          </cell>
          <cell r="D250" t="str">
            <v>219 886 464</v>
          </cell>
          <cell r="E250" t="str">
            <v>Desconhecido</v>
          </cell>
          <cell r="F250" t="str">
            <v>Desconhecida</v>
          </cell>
          <cell r="G250" t="str">
            <v>Cont., Sr. João Paulo - Também Dist. Vigilarme</v>
          </cell>
          <cell r="H250" t="str">
            <v>Botoneiras industriais</v>
          </cell>
          <cell r="I250" t="str">
            <v>Pasta propria</v>
          </cell>
        </row>
        <row r="251">
          <cell r="A251" t="str">
            <v>GEWISS</v>
          </cell>
          <cell r="B251" t="str">
            <v>Electricol, Lda.</v>
          </cell>
          <cell r="C251" t="str">
            <v>219 898 930</v>
          </cell>
          <cell r="D251" t="str">
            <v>219 886 464</v>
          </cell>
          <cell r="E251" t="str">
            <v>Desconhecido</v>
          </cell>
          <cell r="F251" t="str">
            <v>Desconhecida</v>
          </cell>
          <cell r="G251" t="str">
            <v>Cont., Sr. João Paulo - Também Dist. Projel</v>
          </cell>
          <cell r="H251" t="str">
            <v>Iluminação e aparelhagem</v>
          </cell>
          <cell r="I251" t="str">
            <v>Pasta propria</v>
          </cell>
        </row>
        <row r="252">
          <cell r="A252" t="str">
            <v>CUMMINS</v>
          </cell>
          <cell r="B252" t="str">
            <v>Electro Central Vulcanizadora</v>
          </cell>
          <cell r="C252" t="str">
            <v>213 034 800</v>
          </cell>
          <cell r="D252" t="str">
            <v>213 034 801</v>
          </cell>
          <cell r="E252" t="str">
            <v>ecvlis@mail.telepac.pt</v>
          </cell>
          <cell r="F252" t="str">
            <v>www.ecv.pt</v>
          </cell>
          <cell r="G252" t="str">
            <v>Contacto, Eng. Fernando Correia</v>
          </cell>
          <cell r="H252" t="str">
            <v>Motores diesel</v>
          </cell>
          <cell r="I252" t="str">
            <v>Pasta propria</v>
          </cell>
        </row>
        <row r="253">
          <cell r="A253" t="str">
            <v>STAMFORD</v>
          </cell>
          <cell r="B253" t="str">
            <v>Electro Central Vulcanizadora</v>
          </cell>
          <cell r="C253" t="str">
            <v>213 034 800</v>
          </cell>
          <cell r="D253" t="str">
            <v>213 034 801</v>
          </cell>
          <cell r="E253" t="str">
            <v>ecvlis@mail.telepac.pt</v>
          </cell>
          <cell r="F253" t="str">
            <v>www.ecv.pt</v>
          </cell>
          <cell r="G253" t="str">
            <v>Contacto, Eng. Fernando Correia, Também é distribuido pela Rotarco, Telef. 219 370 931</v>
          </cell>
          <cell r="H253" t="str">
            <v>Alternadores eléctricos</v>
          </cell>
          <cell r="I253" t="str">
            <v>Pasta propria</v>
          </cell>
        </row>
        <row r="254">
          <cell r="A254" t="str">
            <v>Power Generation</v>
          </cell>
          <cell r="B254" t="str">
            <v>Electro Central Vulcanizadora</v>
          </cell>
          <cell r="C254" t="str">
            <v>213 034 800</v>
          </cell>
          <cell r="D254" t="str">
            <v>213 034 801</v>
          </cell>
          <cell r="E254" t="str">
            <v>ecvlis@mail.telepac.pt</v>
          </cell>
          <cell r="F254" t="str">
            <v>www.ecv.pt</v>
          </cell>
          <cell r="G254" t="str">
            <v>Contacto, Eng. Fernando Correia</v>
          </cell>
          <cell r="H254" t="str">
            <v>Alternadores eléctricos</v>
          </cell>
          <cell r="I254" t="str">
            <v>Pasta propria</v>
          </cell>
        </row>
        <row r="255">
          <cell r="A255" t="str">
            <v>Power</v>
          </cell>
          <cell r="B255" t="str">
            <v>Electro Central Vulcanizadora</v>
          </cell>
          <cell r="C255" t="str">
            <v>213 034 800</v>
          </cell>
          <cell r="D255" t="str">
            <v>213 034 801</v>
          </cell>
          <cell r="E255" t="str">
            <v>ecvlis@mail.telepac.pt</v>
          </cell>
          <cell r="F255" t="str">
            <v>www.ecv.pt</v>
          </cell>
          <cell r="G255" t="str">
            <v>Contacto, Eng. Fernando Correia</v>
          </cell>
          <cell r="H255" t="str">
            <v>Alternadores eléctricos</v>
          </cell>
          <cell r="I255" t="str">
            <v>Pasta propria</v>
          </cell>
        </row>
        <row r="256">
          <cell r="A256" t="str">
            <v>PERKINS</v>
          </cell>
          <cell r="B256" t="str">
            <v>TURBOMAR</v>
          </cell>
          <cell r="C256" t="str">
            <v>214 195 065</v>
          </cell>
          <cell r="D256" t="str">
            <v>214 198 878</v>
          </cell>
          <cell r="E256" t="str">
            <v>turbomar@mail.telepac.pt</v>
          </cell>
          <cell r="F256" t="str">
            <v>Desconhecida</v>
          </cell>
          <cell r="G256" t="str">
            <v xml:space="preserve">Contacto, Sr. Eng. Matias, Também é distribuido pela Rotarco, Telef. 219 370 931 </v>
          </cell>
          <cell r="H256" t="str">
            <v>Motores diesel</v>
          </cell>
          <cell r="I256" t="str">
            <v>Pasta propria</v>
          </cell>
        </row>
        <row r="257">
          <cell r="A257" t="str">
            <v>F. G. WILSON</v>
          </cell>
          <cell r="B257" t="str">
            <v>TURBOMAR</v>
          </cell>
          <cell r="C257" t="str">
            <v>214 195 065</v>
          </cell>
          <cell r="D257" t="str">
            <v>214 198 878</v>
          </cell>
          <cell r="E257" t="str">
            <v>turbomar@mail.telepac.pt</v>
          </cell>
          <cell r="F257" t="str">
            <v>Desconhecida</v>
          </cell>
          <cell r="G257" t="str">
            <v>Contacto, Sr. Eng. Matias</v>
          </cell>
          <cell r="H257" t="str">
            <v>Alternadores eléctricos</v>
          </cell>
          <cell r="I257" t="str">
            <v>Pasta propria</v>
          </cell>
        </row>
        <row r="258">
          <cell r="A258" t="str">
            <v>F.G.WILSON</v>
          </cell>
          <cell r="B258" t="str">
            <v>TURBOMAR</v>
          </cell>
          <cell r="C258" t="str">
            <v>215 195 065</v>
          </cell>
          <cell r="D258" t="str">
            <v>215 198 878</v>
          </cell>
          <cell r="E258" t="str">
            <v>turbomar@mail.telepac.pt</v>
          </cell>
          <cell r="F258" t="str">
            <v>Desconhecida</v>
          </cell>
          <cell r="G258" t="str">
            <v>Contacto, Sr. Eng. Matias</v>
          </cell>
          <cell r="H258" t="str">
            <v>Alternadores eléctricos</v>
          </cell>
          <cell r="I258" t="str">
            <v>Pasta propria</v>
          </cell>
        </row>
        <row r="259">
          <cell r="A259" t="str">
            <v>MTU-DCC</v>
          </cell>
          <cell r="B259" t="str">
            <v>AUTO-SUECO, LDA.</v>
          </cell>
          <cell r="C259" t="str">
            <v>219 552 041</v>
          </cell>
          <cell r="D259" t="str">
            <v>219 556 669</v>
          </cell>
          <cell r="E259" t="str">
            <v>volvopenta@Auto-Sueco.pt</v>
          </cell>
          <cell r="F259" t="str">
            <v>Desconhecida</v>
          </cell>
          <cell r="G259" t="str">
            <v>Contacto, Sr. Eng. Rui Ferreira</v>
          </cell>
          <cell r="H259" t="str">
            <v>Motores diesel</v>
          </cell>
          <cell r="I259" t="str">
            <v>No CD-ROM</v>
          </cell>
        </row>
        <row r="260">
          <cell r="A260" t="str">
            <v>LEROY SOMER</v>
          </cell>
          <cell r="B260" t="str">
            <v>AUTO-SUECO, LDA.</v>
          </cell>
          <cell r="C260" t="str">
            <v>219 552 041</v>
          </cell>
          <cell r="D260" t="str">
            <v>219 556 669</v>
          </cell>
          <cell r="E260" t="str">
            <v>volvopenta@Auto-Sueco.pt</v>
          </cell>
          <cell r="F260" t="str">
            <v>Desconhecida</v>
          </cell>
          <cell r="G260" t="str">
            <v>Contacto, Sr. Eng. Rui Ferreira</v>
          </cell>
          <cell r="H260" t="str">
            <v>Alternadores eléctricos</v>
          </cell>
          <cell r="I260" t="str">
            <v>No CD-ROM</v>
          </cell>
        </row>
        <row r="261">
          <cell r="A261" t="str">
            <v>PLUGUINE</v>
          </cell>
          <cell r="B261" t="str">
            <v>Projel</v>
          </cell>
          <cell r="C261" t="str">
            <v>213 504 100</v>
          </cell>
          <cell r="D261" t="str">
            <v>213 533 345</v>
          </cell>
          <cell r="E261" t="str">
            <v>Desconhecido</v>
          </cell>
          <cell r="F261" t="str">
            <v>Desconhecida</v>
          </cell>
          <cell r="G261" t="str">
            <v>Cont., Sr. Eng. Teixeira</v>
          </cell>
          <cell r="H261" t="str">
            <v>Cablagem eléctrica</v>
          </cell>
          <cell r="I261" t="str">
            <v>Pasta Nº. 61</v>
          </cell>
        </row>
        <row r="262">
          <cell r="A262" t="str">
            <v>TELETUBE</v>
          </cell>
          <cell r="B262" t="str">
            <v>Projel</v>
          </cell>
          <cell r="C262" t="str">
            <v>214 504 100</v>
          </cell>
          <cell r="D262" t="str">
            <v>214 533 345</v>
          </cell>
          <cell r="E262" t="str">
            <v>Desconhecido</v>
          </cell>
          <cell r="F262" t="str">
            <v>Desconhecida</v>
          </cell>
          <cell r="G262" t="str">
            <v>Cont., Sr. Eng. Teixeira</v>
          </cell>
          <cell r="H262" t="str">
            <v>Sistema de insuflação</v>
          </cell>
          <cell r="I262" t="str">
            <v>Pasta Nº. 61</v>
          </cell>
        </row>
        <row r="263">
          <cell r="A263" t="str">
            <v>DORMAN &amp; SMITH</v>
          </cell>
          <cell r="B263" t="str">
            <v>Projel</v>
          </cell>
          <cell r="C263" t="str">
            <v>214 504 100</v>
          </cell>
          <cell r="D263" t="str">
            <v>214 533 345</v>
          </cell>
          <cell r="E263" t="str">
            <v>Desconhecido</v>
          </cell>
          <cell r="F263" t="str">
            <v>Desconhecida</v>
          </cell>
          <cell r="G263" t="str">
            <v>Cont., Sr. Eng. Teixeira</v>
          </cell>
          <cell r="H263" t="str">
            <v>Aparelhagem de protecção</v>
          </cell>
          <cell r="I263" t="str">
            <v>Pasta Nº. 61</v>
          </cell>
        </row>
        <row r="264">
          <cell r="A264" t="str">
            <v>DORMAN</v>
          </cell>
          <cell r="B264" t="str">
            <v>Projel</v>
          </cell>
          <cell r="C264" t="str">
            <v>214 504 100</v>
          </cell>
          <cell r="D264" t="str">
            <v>214 533 345</v>
          </cell>
          <cell r="E264" t="str">
            <v>Desconhecido</v>
          </cell>
          <cell r="F264" t="str">
            <v>Desconhecida</v>
          </cell>
          <cell r="G264" t="str">
            <v>Cont., Sr. Eng. Teixeira</v>
          </cell>
          <cell r="H264" t="str">
            <v>Aparelhagem de protecção</v>
          </cell>
          <cell r="I264" t="str">
            <v>Pasta Nº. 61</v>
          </cell>
        </row>
        <row r="265">
          <cell r="A265" t="str">
            <v>PROTOM</v>
          </cell>
          <cell r="B265" t="str">
            <v>Projel</v>
          </cell>
          <cell r="C265" t="str">
            <v>214 504 100</v>
          </cell>
          <cell r="D265" t="str">
            <v>214 533 345</v>
          </cell>
          <cell r="E265" t="str">
            <v>Desconhecido</v>
          </cell>
          <cell r="F265" t="str">
            <v>Desconhecida</v>
          </cell>
          <cell r="G265" t="str">
            <v>Cont., Sr. Eng. Teixeira</v>
          </cell>
          <cell r="H265" t="str">
            <v>Calhas de chão</v>
          </cell>
          <cell r="I265" t="str">
            <v>Pasta Nº. 61</v>
          </cell>
        </row>
        <row r="266">
          <cell r="A266" t="str">
            <v>METALIT</v>
          </cell>
          <cell r="B266" t="str">
            <v>Pinto &amp; Cruz</v>
          </cell>
          <cell r="C266" t="str">
            <v>263 519 940</v>
          </cell>
          <cell r="D266" t="str">
            <v>263 516 824</v>
          </cell>
          <cell r="E266" t="str">
            <v>www.pintocruz.pt</v>
          </cell>
          <cell r="F266" t="str">
            <v>office@pintocruz.pt</v>
          </cell>
          <cell r="G266" t="str">
            <v>Cont., Sr. Fernando Santos - T. -  Mot. &amp; Amorim</v>
          </cell>
          <cell r="H266" t="str">
            <v>Tubo de ferro fundido</v>
          </cell>
          <cell r="I266" t="str">
            <v>Pasta propria</v>
          </cell>
        </row>
        <row r="267">
          <cell r="A267" t="str">
            <v>COBRATHERM</v>
          </cell>
          <cell r="B267" t="str">
            <v>Pinto &amp; Cruz</v>
          </cell>
          <cell r="C267" t="str">
            <v>264 519 940</v>
          </cell>
          <cell r="D267" t="str">
            <v>264 516 824</v>
          </cell>
          <cell r="E267" t="str">
            <v>www.pintocruz.pt</v>
          </cell>
          <cell r="F267" t="str">
            <v>office@pintocruz.pt</v>
          </cell>
          <cell r="G267" t="str">
            <v>Contacto, Sr. Fernando Santos</v>
          </cell>
          <cell r="H267" t="str">
            <v>Tubo de PVC para águas</v>
          </cell>
          <cell r="I267" t="str">
            <v>Pasta propria</v>
          </cell>
        </row>
        <row r="268">
          <cell r="A268" t="str">
            <v>COBRA - PEX</v>
          </cell>
          <cell r="B268" t="str">
            <v>Pinto &amp; Cruz</v>
          </cell>
          <cell r="C268" t="str">
            <v>265 519 940</v>
          </cell>
          <cell r="D268" t="str">
            <v>265 516 824</v>
          </cell>
          <cell r="E268" t="str">
            <v>www.pintocruz.pt</v>
          </cell>
          <cell r="F268" t="str">
            <v>office@pintocruz.pt</v>
          </cell>
          <cell r="G268" t="str">
            <v>Contacto, Sr. Fernando Santos</v>
          </cell>
          <cell r="H268" t="str">
            <v>Tubo de PVC para águas</v>
          </cell>
          <cell r="I268" t="str">
            <v>Pasta propria</v>
          </cell>
        </row>
        <row r="269">
          <cell r="A269" t="str">
            <v>COBRA</v>
          </cell>
          <cell r="B269" t="str">
            <v>Pinto &amp; Cruz</v>
          </cell>
          <cell r="C269" t="str">
            <v>265 519 940</v>
          </cell>
          <cell r="D269" t="str">
            <v>265 516 824</v>
          </cell>
          <cell r="E269" t="str">
            <v>www.pintocruz.pt</v>
          </cell>
          <cell r="F269" t="str">
            <v>office@pintocruz.pt</v>
          </cell>
          <cell r="G269" t="str">
            <v>Contacto, Sr. Fernando Santos</v>
          </cell>
          <cell r="H269" t="str">
            <v>Tubo de PVC para águas</v>
          </cell>
          <cell r="I269" t="str">
            <v>Pasta propria</v>
          </cell>
        </row>
        <row r="270">
          <cell r="A270" t="str">
            <v>AVLIS</v>
          </cell>
          <cell r="B270" t="str">
            <v>Pinto &amp; Cruz</v>
          </cell>
          <cell r="C270" t="str">
            <v>266 519 940</v>
          </cell>
          <cell r="D270" t="str">
            <v>266 516 824</v>
          </cell>
          <cell r="E270" t="str">
            <v>www.pintocruz.pt</v>
          </cell>
          <cell r="F270" t="str">
            <v>office@pintocruz.pt</v>
          </cell>
          <cell r="G270" t="str">
            <v>Cont., Sr. Fernando Santos - T. -  Mot. &amp; Amorim</v>
          </cell>
          <cell r="H270" t="str">
            <v>Valvulas</v>
          </cell>
          <cell r="I270" t="str">
            <v>Pasta propria</v>
          </cell>
        </row>
        <row r="271">
          <cell r="A271" t="str">
            <v>GE</v>
          </cell>
          <cell r="B271" t="str">
            <v>GE POWER CONTROLS</v>
          </cell>
          <cell r="C271" t="str">
            <v>213 862 752</v>
          </cell>
          <cell r="D271" t="str">
            <v>213 861 779</v>
          </cell>
          <cell r="E271" t="str">
            <v>www.gepowercontrols.com</v>
          </cell>
          <cell r="F271" t="str">
            <v>gepc_portugal@gepc.ge.com</v>
          </cell>
          <cell r="G271" t="str">
            <v>Dristribuida tambem plela LME</v>
          </cell>
          <cell r="H271" t="str">
            <v xml:space="preserve">Aparelhagem electrica </v>
          </cell>
          <cell r="I271" t="str">
            <v>Pasta propria</v>
          </cell>
        </row>
        <row r="272">
          <cell r="A272" t="str">
            <v>ELECTRO CERAMICA</v>
          </cell>
          <cell r="B272" t="str">
            <v>GE POWER CONTROLS</v>
          </cell>
          <cell r="C272" t="str">
            <v>213 862 752</v>
          </cell>
          <cell r="D272" t="str">
            <v>213 861 779</v>
          </cell>
          <cell r="E272" t="str">
            <v>www.gepowercontrols.com</v>
          </cell>
          <cell r="F272" t="str">
            <v>gepc_portugal@gepc.ge.com</v>
          </cell>
          <cell r="G272" t="str">
            <v>Dristribuida tambem plela LME</v>
          </cell>
          <cell r="H272" t="str">
            <v xml:space="preserve">Aparelhagem electrica </v>
          </cell>
          <cell r="I272" t="str">
            <v>Pasta propria</v>
          </cell>
        </row>
        <row r="273">
          <cell r="A273" t="str">
            <v>ORNALUX</v>
          </cell>
          <cell r="B273" t="str">
            <v>LME, LDA.</v>
          </cell>
          <cell r="C273" t="str">
            <v>217 889 121</v>
          </cell>
          <cell r="D273" t="str">
            <v>217 440 052</v>
          </cell>
          <cell r="E273" t="str">
            <v>Desconhecido</v>
          </cell>
          <cell r="F273" t="str">
            <v>Desconhecida</v>
          </cell>
          <cell r="G273" t="str">
            <v>Cont., Sr. João Paulo</v>
          </cell>
          <cell r="H273" t="str">
            <v>Iluminação</v>
          </cell>
          <cell r="I273" t="str">
            <v>Pasta propria</v>
          </cell>
        </row>
        <row r="274">
          <cell r="A274" t="str">
            <v>LEG</v>
          </cell>
          <cell r="B274" t="str">
            <v>LME, LDA.</v>
          </cell>
          <cell r="C274" t="str">
            <v>217 889 121</v>
          </cell>
          <cell r="D274" t="str">
            <v>217 440 052</v>
          </cell>
          <cell r="E274" t="str">
            <v>Desconhecido</v>
          </cell>
          <cell r="F274" t="str">
            <v>Desconhecida</v>
          </cell>
          <cell r="G274" t="str">
            <v>Cont., Sr. João Paulo</v>
          </cell>
          <cell r="H274" t="str">
            <v>Iluminação</v>
          </cell>
          <cell r="I274" t="str">
            <v>Pasta propria</v>
          </cell>
        </row>
        <row r="275">
          <cell r="A275" t="str">
            <v>ILLUMINATION</v>
          </cell>
          <cell r="B275" t="str">
            <v>LME, LDA.</v>
          </cell>
          <cell r="C275" t="str">
            <v>217 889 121</v>
          </cell>
          <cell r="D275" t="str">
            <v>217 440 052</v>
          </cell>
          <cell r="E275" t="str">
            <v>Desconhecido</v>
          </cell>
          <cell r="F275" t="str">
            <v>Desconhecida</v>
          </cell>
          <cell r="G275" t="str">
            <v>Cont., Sr. João Paulo - Futura representação</v>
          </cell>
          <cell r="H275" t="str">
            <v>Iluminação</v>
          </cell>
          <cell r="I275" t="str">
            <v>Pasta propria</v>
          </cell>
        </row>
        <row r="276">
          <cell r="A276" t="str">
            <v>NIKO</v>
          </cell>
          <cell r="B276" t="str">
            <v>LME, LDA.</v>
          </cell>
          <cell r="C276" t="str">
            <v>217 889 121</v>
          </cell>
          <cell r="D276" t="str">
            <v>217 440 052</v>
          </cell>
          <cell r="E276" t="str">
            <v>Desconhecido</v>
          </cell>
          <cell r="F276" t="str">
            <v>Desconhecida</v>
          </cell>
          <cell r="G276" t="str">
            <v>Cont., Sr. Eng. Teixeira</v>
          </cell>
          <cell r="H276" t="str">
            <v xml:space="preserve">Aparelhagem electrica </v>
          </cell>
          <cell r="I276" t="str">
            <v>Pasta propria</v>
          </cell>
        </row>
        <row r="277">
          <cell r="A277" t="str">
            <v>RAYCHEM</v>
          </cell>
          <cell r="B277" t="str">
            <v>TENSÃO</v>
          </cell>
          <cell r="C277" t="str">
            <v>265 572 531</v>
          </cell>
          <cell r="D277" t="str">
            <v>265 572 657</v>
          </cell>
          <cell r="E277" t="str">
            <v>Desconhecido</v>
          </cell>
          <cell r="F277" t="str">
            <v>Desconhecida</v>
          </cell>
          <cell r="G277" t="str">
            <v>Cont., Sr. Eng. Teixeira</v>
          </cell>
          <cell r="H277" t="str">
            <v>Acessórios de M. T.</v>
          </cell>
          <cell r="I277" t="str">
            <v>No CD-ROM</v>
          </cell>
        </row>
        <row r="278">
          <cell r="A278" t="str">
            <v>TOWER</v>
          </cell>
          <cell r="B278" t="str">
            <v>TENSÃO</v>
          </cell>
          <cell r="C278" t="str">
            <v>265 572 531</v>
          </cell>
          <cell r="D278" t="str">
            <v>265 572 657</v>
          </cell>
          <cell r="E278" t="str">
            <v>Desconhecido</v>
          </cell>
          <cell r="F278" t="str">
            <v>Desconhecida</v>
          </cell>
          <cell r="G278" t="str">
            <v>Cont., Sr. Eng. Teixeira</v>
          </cell>
          <cell r="H278" t="str">
            <v>Acessórios de M. T.</v>
          </cell>
          <cell r="I278" t="str">
            <v>No CD-ROM</v>
          </cell>
        </row>
        <row r="279">
          <cell r="A279" t="str">
            <v>THOMAS &amp; BETTS</v>
          </cell>
          <cell r="B279" t="str">
            <v>TENSÃO</v>
          </cell>
          <cell r="C279" t="str">
            <v>265 572 531</v>
          </cell>
          <cell r="D279" t="str">
            <v>265 572 657</v>
          </cell>
          <cell r="E279" t="str">
            <v>Desconhecido</v>
          </cell>
          <cell r="F279" t="str">
            <v>Desconhecida</v>
          </cell>
          <cell r="G279" t="str">
            <v>Cont., Sr. Eng. Teixeira</v>
          </cell>
          <cell r="H279" t="str">
            <v>Braçadeiras</v>
          </cell>
          <cell r="I279" t="str">
            <v>No CD-ROM</v>
          </cell>
        </row>
        <row r="280">
          <cell r="A280" t="str">
            <v>BAND-IT</v>
          </cell>
          <cell r="B280" t="str">
            <v>TENSÃO</v>
          </cell>
          <cell r="C280" t="str">
            <v>265 572 531</v>
          </cell>
          <cell r="D280" t="str">
            <v>265 572 657</v>
          </cell>
          <cell r="E280" t="str">
            <v>Desconhecido</v>
          </cell>
          <cell r="F280" t="str">
            <v>Desconhecida</v>
          </cell>
          <cell r="G280" t="str">
            <v>Cont., Sr. Eng. Teixeira</v>
          </cell>
          <cell r="H280" t="str">
            <v>Braçadeiras em aço inox</v>
          </cell>
          <cell r="I280" t="str">
            <v>No CD-ROM</v>
          </cell>
        </row>
        <row r="281">
          <cell r="A281" t="str">
            <v>FRESSYNET</v>
          </cell>
          <cell r="B281" t="str">
            <v>TENSÃO</v>
          </cell>
          <cell r="C281" t="str">
            <v>265 572 531</v>
          </cell>
          <cell r="D281" t="str">
            <v>265 572 657</v>
          </cell>
          <cell r="E281" t="str">
            <v>Desconhecido</v>
          </cell>
          <cell r="F281" t="str">
            <v>Desconhecida</v>
          </cell>
          <cell r="G281" t="str">
            <v>Cont., Sr. Eng. Teixeira</v>
          </cell>
          <cell r="H281" t="str">
            <v>Trança de cobre</v>
          </cell>
          <cell r="I281" t="str">
            <v>No CD-ROM</v>
          </cell>
        </row>
        <row r="282">
          <cell r="A282" t="str">
            <v>LIGAREX</v>
          </cell>
          <cell r="B282" t="str">
            <v>TENSÃO</v>
          </cell>
          <cell r="C282" t="str">
            <v>265 572 531</v>
          </cell>
          <cell r="D282" t="str">
            <v>265 572 657</v>
          </cell>
          <cell r="E282" t="str">
            <v>Desconhecido</v>
          </cell>
          <cell r="F282" t="str">
            <v>Desconhecida</v>
          </cell>
          <cell r="G282" t="str">
            <v>Cont., Sr. Eng. Teixeira</v>
          </cell>
          <cell r="H282" t="str">
            <v>Braçadeiras</v>
          </cell>
          <cell r="I282" t="str">
            <v>No CD-ROM</v>
          </cell>
        </row>
        <row r="283">
          <cell r="A283" t="str">
            <v>CELLPACK</v>
          </cell>
          <cell r="B283" t="str">
            <v>TENSÃO</v>
          </cell>
          <cell r="C283" t="str">
            <v>265 572 531</v>
          </cell>
          <cell r="D283" t="str">
            <v>265 572 657</v>
          </cell>
          <cell r="E283" t="str">
            <v>Desconhecido</v>
          </cell>
          <cell r="F283" t="str">
            <v>Desconhecida</v>
          </cell>
          <cell r="G283" t="str">
            <v>Também é destribuida pela Sotécnica</v>
          </cell>
          <cell r="H283" t="str">
            <v>Caixas de ligação</v>
          </cell>
          <cell r="I283" t="str">
            <v>No CD-ROM</v>
          </cell>
        </row>
        <row r="284">
          <cell r="A284" t="str">
            <v>CBS</v>
          </cell>
          <cell r="B284" t="str">
            <v>TENSÃO</v>
          </cell>
          <cell r="C284" t="str">
            <v>265 572 531</v>
          </cell>
          <cell r="D284" t="str">
            <v>265 572 657</v>
          </cell>
          <cell r="E284" t="str">
            <v>Desconhecido</v>
          </cell>
          <cell r="F284" t="str">
            <v>Desconhecida</v>
          </cell>
          <cell r="G284" t="str">
            <v>Cont., Sr. Eng. Teixeira</v>
          </cell>
          <cell r="H284" t="str">
            <v>Suportes e guias de cabos</v>
          </cell>
          <cell r="I284" t="str">
            <v>No CD-ROM</v>
          </cell>
        </row>
        <row r="285">
          <cell r="A285" t="str">
            <v>SIEVERT</v>
          </cell>
          <cell r="B285" t="str">
            <v>TENSÃO</v>
          </cell>
          <cell r="C285" t="str">
            <v>265 572 531</v>
          </cell>
          <cell r="D285" t="str">
            <v>265 572 657</v>
          </cell>
          <cell r="E285" t="str">
            <v>Desconhecido</v>
          </cell>
          <cell r="F285" t="str">
            <v>Desconhecida</v>
          </cell>
          <cell r="G285" t="str">
            <v>Cont., Sr. João Paulo</v>
          </cell>
          <cell r="H285" t="str">
            <v>Prevenção e segurança</v>
          </cell>
          <cell r="I285" t="str">
            <v>Pasta propria</v>
          </cell>
        </row>
        <row r="286">
          <cell r="A286" t="str">
            <v>MALICO</v>
          </cell>
          <cell r="B286" t="str">
            <v>TENSÃO</v>
          </cell>
          <cell r="C286" t="str">
            <v>265 572 531</v>
          </cell>
          <cell r="D286" t="str">
            <v>265 572 657</v>
          </cell>
          <cell r="E286" t="str">
            <v>Desconhecido</v>
          </cell>
          <cell r="F286" t="str">
            <v>Desconhecida</v>
          </cell>
          <cell r="G286" t="str">
            <v>Cont., Sr. João Paulo</v>
          </cell>
          <cell r="H286" t="str">
            <v>Acessórios para PT's</v>
          </cell>
          <cell r="I286" t="str">
            <v>Pasta propria</v>
          </cell>
        </row>
        <row r="287">
          <cell r="A287" t="str">
            <v>TEYDESA</v>
          </cell>
          <cell r="B287" t="str">
            <v>TENSÃO</v>
          </cell>
          <cell r="C287" t="str">
            <v>265 572 531</v>
          </cell>
          <cell r="D287" t="str">
            <v>265 572 657</v>
          </cell>
          <cell r="E287" t="str">
            <v>Desconhecido</v>
          </cell>
          <cell r="F287" t="str">
            <v>Desconhecida</v>
          </cell>
          <cell r="G287" t="str">
            <v>Cont., Sr. João Paulo - Futura representação</v>
          </cell>
          <cell r="H287" t="str">
            <v>Baterias de condensadores</v>
          </cell>
          <cell r="I287" t="str">
            <v>Pasta propria</v>
          </cell>
        </row>
        <row r="288">
          <cell r="A288" t="str">
            <v>BURNDY</v>
          </cell>
          <cell r="B288" t="str">
            <v>TENSÃO</v>
          </cell>
          <cell r="C288" t="str">
            <v>265 572 531</v>
          </cell>
          <cell r="D288" t="str">
            <v>265 572 657</v>
          </cell>
          <cell r="E288" t="str">
            <v>Desconhecido</v>
          </cell>
          <cell r="F288" t="str">
            <v>Desconhecida</v>
          </cell>
          <cell r="G288" t="str">
            <v>Cont., Sr. Eng. Teixeira</v>
          </cell>
          <cell r="H288" t="str">
            <v>Isoladores até 1100 KV</v>
          </cell>
          <cell r="I288" t="str">
            <v>Pasta propria</v>
          </cell>
        </row>
        <row r="289">
          <cell r="A289" t="str">
            <v>LEISTER</v>
          </cell>
          <cell r="B289" t="str">
            <v>TENSÃO</v>
          </cell>
          <cell r="C289" t="str">
            <v>265 572 531</v>
          </cell>
          <cell r="D289" t="str">
            <v>265 572 657</v>
          </cell>
          <cell r="E289" t="str">
            <v>Desconhecido</v>
          </cell>
          <cell r="F289" t="str">
            <v>Desconhecida</v>
          </cell>
          <cell r="G289" t="str">
            <v>Cont., Sr. Eng. Teixeira</v>
          </cell>
          <cell r="H289" t="str">
            <v>Escadas varias</v>
          </cell>
          <cell r="I289" t="str">
            <v>Pasta propria</v>
          </cell>
        </row>
        <row r="290">
          <cell r="A290" t="str">
            <v>STEINEL</v>
          </cell>
          <cell r="B290" t="str">
            <v>TENSÃO</v>
          </cell>
          <cell r="C290" t="str">
            <v>265 572 531</v>
          </cell>
          <cell r="D290" t="str">
            <v>265 572 657</v>
          </cell>
          <cell r="E290" t="str">
            <v>Desconhecido</v>
          </cell>
          <cell r="F290" t="str">
            <v>Desconhecida</v>
          </cell>
          <cell r="G290" t="str">
            <v>Cont., Sr. Eng. Teixeira</v>
          </cell>
          <cell r="H290" t="str">
            <v>Instrumentação</v>
          </cell>
          <cell r="I290" t="str">
            <v>Pasta propria</v>
          </cell>
        </row>
        <row r="291">
          <cell r="A291" t="str">
            <v>SEW</v>
          </cell>
          <cell r="B291" t="str">
            <v>TENSÃO</v>
          </cell>
          <cell r="C291" t="str">
            <v>265 572 531</v>
          </cell>
          <cell r="D291" t="str">
            <v>265 572 657</v>
          </cell>
          <cell r="E291" t="str">
            <v>Desconhecido</v>
          </cell>
          <cell r="F291" t="str">
            <v>Desconhecida</v>
          </cell>
          <cell r="G291" t="str">
            <v>Cont., Sr. Eng. Teixeira</v>
          </cell>
          <cell r="H291" t="str">
            <v>Anti-vibradores (Linhas Aéreas)</v>
          </cell>
          <cell r="I291" t="str">
            <v>Pasta propria</v>
          </cell>
        </row>
        <row r="292">
          <cell r="A292" t="str">
            <v>KURTH</v>
          </cell>
          <cell r="B292" t="str">
            <v>TENSÃO</v>
          </cell>
          <cell r="C292" t="str">
            <v>265 572 531</v>
          </cell>
          <cell r="D292" t="str">
            <v>265 572 657</v>
          </cell>
          <cell r="E292" t="str">
            <v>Desconhecido</v>
          </cell>
          <cell r="F292" t="str">
            <v>Desconhecida</v>
          </cell>
          <cell r="G292" t="str">
            <v>Cont., Sr. Eng. Teixeira</v>
          </cell>
          <cell r="H292" t="str">
            <v>Réles</v>
          </cell>
          <cell r="I292" t="str">
            <v>Pasta propria</v>
          </cell>
        </row>
        <row r="293">
          <cell r="A293" t="str">
            <v>SILICOMP</v>
          </cell>
          <cell r="B293" t="str">
            <v>TENSÃO</v>
          </cell>
          <cell r="C293" t="str">
            <v>265 572 531</v>
          </cell>
          <cell r="D293" t="str">
            <v>265 572 657</v>
          </cell>
          <cell r="E293" t="str">
            <v>Desconhecido</v>
          </cell>
          <cell r="F293" t="str">
            <v>Desconhecida</v>
          </cell>
          <cell r="G293" t="str">
            <v>Cont., Sr. Eng. Teixeira</v>
          </cell>
          <cell r="H293" t="str">
            <v>Equipamento de medida</v>
          </cell>
          <cell r="I293" t="str">
            <v>Pasta propria</v>
          </cell>
        </row>
        <row r="294">
          <cell r="A294" t="str">
            <v>ARITECH</v>
          </cell>
          <cell r="B294" t="str">
            <v>VIPINSTALL</v>
          </cell>
          <cell r="C294" t="str">
            <v>214 120 710</v>
          </cell>
          <cell r="D294" t="str">
            <v>214 121 277</v>
          </cell>
          <cell r="E294" t="str">
            <v>Desconhecido</v>
          </cell>
          <cell r="F294" t="str">
            <v>Desconhecida</v>
          </cell>
          <cell r="G294" t="str">
            <v>Contacto, Sr. Jacques Capdeville</v>
          </cell>
          <cell r="H294" t="str">
            <v xml:space="preserve">Válvulas electromagnéticas </v>
          </cell>
          <cell r="I294" t="str">
            <v>Pasta própria</v>
          </cell>
        </row>
        <row r="295">
          <cell r="A295" t="str">
            <v>OPV-COLT</v>
          </cell>
          <cell r="B295" t="str">
            <v>ONITREIDE</v>
          </cell>
          <cell r="C295" t="str">
            <v>213 821 300</v>
          </cell>
          <cell r="D295" t="str">
            <v>213 821 390</v>
          </cell>
          <cell r="E295" t="str">
            <v>omni@omnitrade.pt</v>
          </cell>
          <cell r="F295" t="str">
            <v>Desconhecida</v>
          </cell>
          <cell r="G295" t="str">
            <v>Contacto, Sr. Eng. António Batista - Porto, Telef. 22 943 62 90 - Fax 22 943 62 99</v>
          </cell>
          <cell r="H295" t="str">
            <v>Aparelhagem</v>
          </cell>
          <cell r="I295" t="str">
            <v>Catálogo solto</v>
          </cell>
        </row>
        <row r="296">
          <cell r="A296" t="str">
            <v>COLT</v>
          </cell>
          <cell r="B296" t="str">
            <v>ONITREIDE</v>
          </cell>
          <cell r="C296" t="str">
            <v>213 821 300</v>
          </cell>
          <cell r="D296" t="str">
            <v>213 821 390</v>
          </cell>
          <cell r="E296" t="str">
            <v>omni@omnitrade.pt</v>
          </cell>
          <cell r="F296" t="str">
            <v>Desconhecida</v>
          </cell>
          <cell r="G296" t="str">
            <v>Contacto, Sr. Eng. António Batista - Porto, Telef. 22 943 62 90 - Fax 22 943 62 100</v>
          </cell>
          <cell r="H296" t="str">
            <v>Aparelhagem de protecção</v>
          </cell>
          <cell r="I296" t="str">
            <v>Catálogo solto</v>
          </cell>
        </row>
        <row r="297">
          <cell r="A297" t="str">
            <v>Computar</v>
          </cell>
          <cell r="B297" t="str">
            <v>Mundilarme, S.A.</v>
          </cell>
          <cell r="C297" t="str">
            <v>217 742 562</v>
          </cell>
          <cell r="D297" t="str">
            <v>217 742 547</v>
          </cell>
          <cell r="E297" t="str">
            <v>mundi@mail.eunet.pt</v>
          </cell>
          <cell r="F297" t="str">
            <v>Desconhecida</v>
          </cell>
          <cell r="G297" t="str">
            <v>Cont., Sr. João Paulo - Também Dist. Vigilarme, a marca é importada Afroluso</v>
          </cell>
          <cell r="H297" t="str">
            <v>Quadros</v>
          </cell>
          <cell r="I297" t="str">
            <v>Catálogo solto</v>
          </cell>
        </row>
        <row r="298">
          <cell r="A298" t="str">
            <v>Guardall</v>
          </cell>
          <cell r="B298" t="str">
            <v>Mundilarme, S.A.</v>
          </cell>
          <cell r="C298" t="str">
            <v>217 742 562</v>
          </cell>
          <cell r="D298" t="str">
            <v>217 742 547</v>
          </cell>
          <cell r="E298" t="str">
            <v>mundi@mail.eunet.pt</v>
          </cell>
          <cell r="F298" t="str">
            <v>Desconhecida</v>
          </cell>
          <cell r="G298" t="str">
            <v>Cont., Sr. João Paulo - Também Dist. Vigilarme</v>
          </cell>
          <cell r="H298" t="str">
            <v>Calhas em PVC</v>
          </cell>
          <cell r="I298" t="str">
            <v>Catálogo solto</v>
          </cell>
        </row>
        <row r="299">
          <cell r="A299" t="str">
            <v>Notifier</v>
          </cell>
          <cell r="B299" t="str">
            <v>Mundilarme, S.A.</v>
          </cell>
          <cell r="C299" t="str">
            <v>217 742 562</v>
          </cell>
          <cell r="D299" t="str">
            <v>217 742 547</v>
          </cell>
          <cell r="E299" t="str">
            <v>mundi@mail.eunet.pt</v>
          </cell>
          <cell r="F299" t="str">
            <v>Desconhecida</v>
          </cell>
          <cell r="G299" t="str">
            <v>Cont., Sr. João Paulo - Também Dist. Projel</v>
          </cell>
          <cell r="H299" t="str">
            <v>Detecção de incêndios</v>
          </cell>
          <cell r="I299" t="str">
            <v>Pasta propria</v>
          </cell>
        </row>
        <row r="300">
          <cell r="A300" t="str">
            <v>AirSense</v>
          </cell>
          <cell r="B300" t="str">
            <v>Mundilarme, S.A.</v>
          </cell>
          <cell r="C300" t="str">
            <v>217 742 562</v>
          </cell>
          <cell r="D300" t="str">
            <v>217 742 547</v>
          </cell>
          <cell r="E300" t="str">
            <v>mundi@mail.eunet.pt</v>
          </cell>
          <cell r="F300" t="str">
            <v>Desconhecida</v>
          </cell>
          <cell r="G300" t="str">
            <v>Cont., Sr. João Paulo</v>
          </cell>
          <cell r="H300" t="str">
            <v>Det.  incêndios por aspiração</v>
          </cell>
          <cell r="I300" t="str">
            <v>Pasta propria</v>
          </cell>
        </row>
        <row r="301">
          <cell r="A301" t="str">
            <v>Stratos</v>
          </cell>
          <cell r="B301" t="str">
            <v>Mundilarme, S.A.</v>
          </cell>
          <cell r="C301" t="str">
            <v>217 742 562</v>
          </cell>
          <cell r="D301" t="str">
            <v>217 742 547</v>
          </cell>
          <cell r="E301" t="str">
            <v>mundi@mail.eunet.pt</v>
          </cell>
          <cell r="F301" t="str">
            <v>Desconhecida</v>
          </cell>
          <cell r="G301" t="str">
            <v>Cont., Sr. João Paulo</v>
          </cell>
          <cell r="H301" t="str">
            <v>Gestão centralizada</v>
          </cell>
          <cell r="I301" t="str">
            <v>Pasta propria</v>
          </cell>
        </row>
        <row r="302">
          <cell r="A302" t="str">
            <v>HSSD</v>
          </cell>
          <cell r="B302" t="str">
            <v>Mundilarme, S.A.</v>
          </cell>
          <cell r="C302" t="str">
            <v>217 742 562</v>
          </cell>
          <cell r="D302" t="str">
            <v>217 742 547</v>
          </cell>
          <cell r="E302" t="str">
            <v>mundi@mail.eunet.pt</v>
          </cell>
          <cell r="F302" t="str">
            <v>Desconhecida</v>
          </cell>
          <cell r="G302" t="str">
            <v>Cont., Sr. João Paulo</v>
          </cell>
          <cell r="H302" t="str">
            <v>Gestão centralizada</v>
          </cell>
          <cell r="I302" t="str">
            <v>Pasta propria</v>
          </cell>
        </row>
        <row r="303">
          <cell r="A303" t="str">
            <v>PIPE</v>
          </cell>
          <cell r="B303" t="str">
            <v>Mundilarme, S.A.</v>
          </cell>
          <cell r="C303" t="str">
            <v>217 742 562</v>
          </cell>
          <cell r="D303" t="str">
            <v>217 742 547</v>
          </cell>
          <cell r="E303" t="str">
            <v>mundi@mail.eunet.pt</v>
          </cell>
          <cell r="F303" t="str">
            <v>Desconhecida</v>
          </cell>
          <cell r="G303" t="str">
            <v>Cont., Sr. João Paulo</v>
          </cell>
          <cell r="H303" t="str">
            <v>Tubagem para aspiração</v>
          </cell>
          <cell r="I303" t="str">
            <v>Pasta propria</v>
          </cell>
        </row>
        <row r="304">
          <cell r="A304" t="str">
            <v>Hydro Sense</v>
          </cell>
          <cell r="B304" t="str">
            <v>Mundilarme, S.A.</v>
          </cell>
          <cell r="C304" t="str">
            <v>217 742 562</v>
          </cell>
          <cell r="D304" t="str">
            <v>217 742 547</v>
          </cell>
          <cell r="E304" t="str">
            <v>mundi@mail.eunet.pt</v>
          </cell>
          <cell r="F304" t="str">
            <v>Desconhecida</v>
          </cell>
          <cell r="G304" t="str">
            <v>Cont., Sr. João Paulo</v>
          </cell>
          <cell r="H304" t="str">
            <v>Detecção de inundação</v>
          </cell>
          <cell r="I304" t="str">
            <v>Pasta propria</v>
          </cell>
        </row>
        <row r="305">
          <cell r="A305" t="str">
            <v>HydroSense</v>
          </cell>
          <cell r="B305" t="str">
            <v>Mundilarme, S.A.</v>
          </cell>
          <cell r="C305" t="str">
            <v>217 742 562</v>
          </cell>
          <cell r="D305" t="str">
            <v>217 742 547</v>
          </cell>
          <cell r="E305" t="str">
            <v>mundi@mail.eunet.pt</v>
          </cell>
          <cell r="F305" t="str">
            <v>Desconhecida</v>
          </cell>
          <cell r="G305" t="str">
            <v>Cont., Sr. João Paulo</v>
          </cell>
          <cell r="H305" t="str">
            <v>Iluminação de emergência</v>
          </cell>
          <cell r="I305" t="str">
            <v>Pasta ABB</v>
          </cell>
        </row>
        <row r="306">
          <cell r="A306" t="str">
            <v>Def</v>
          </cell>
          <cell r="B306" t="str">
            <v>Mundilarme, S.A.</v>
          </cell>
          <cell r="C306" t="str">
            <v>217 742 562</v>
          </cell>
          <cell r="D306" t="str">
            <v>217 742 547</v>
          </cell>
          <cell r="E306" t="str">
            <v>mundi@mail.eunet.pt</v>
          </cell>
          <cell r="F306" t="str">
            <v>Desconhecida</v>
          </cell>
          <cell r="G306" t="str">
            <v>Cont., Sr. João Paulo - Futura representação</v>
          </cell>
          <cell r="H306" t="str">
            <v>Iluminação</v>
          </cell>
          <cell r="I306" t="str">
            <v>Pasta propria</v>
          </cell>
        </row>
        <row r="307">
          <cell r="A307" t="str">
            <v>VIGITRON</v>
          </cell>
          <cell r="B307" t="str">
            <v>Vigilarme</v>
          </cell>
          <cell r="C307" t="str">
            <v>219 245 350</v>
          </cell>
          <cell r="D307" t="str">
            <v>219 240 566</v>
          </cell>
          <cell r="E307" t="str">
            <v>comercial@vigilarme.pt</v>
          </cell>
          <cell r="F307" t="str">
            <v>www.vigilarme.pt</v>
          </cell>
          <cell r="G307" t="str">
            <v>Cont., Sr. Eng. Teixeira</v>
          </cell>
          <cell r="H307" t="str">
            <v>Iluminação decorativa</v>
          </cell>
          <cell r="I307" t="str">
            <v>Pasta propria</v>
          </cell>
        </row>
        <row r="308">
          <cell r="A308" t="str">
            <v>Windsor</v>
          </cell>
          <cell r="B308" t="str">
            <v>Vigilarme</v>
          </cell>
          <cell r="C308" t="str">
            <v>219 245 350</v>
          </cell>
          <cell r="D308" t="str">
            <v>219 240 566</v>
          </cell>
          <cell r="E308" t="str">
            <v>comercial@vigilarme.pt</v>
          </cell>
          <cell r="F308" t="str">
            <v>www.vigilarme.pt</v>
          </cell>
          <cell r="G308" t="str">
            <v>Cont., Sr. Eng. Teixeira</v>
          </cell>
          <cell r="H308" t="str">
            <v>Detecção de intrusão</v>
          </cell>
          <cell r="I308" t="str">
            <v>Pasta propria</v>
          </cell>
        </row>
        <row r="309">
          <cell r="A309" t="str">
            <v>Tesa</v>
          </cell>
          <cell r="B309" t="str">
            <v>Vigilarme</v>
          </cell>
          <cell r="C309" t="str">
            <v>219 245 350</v>
          </cell>
          <cell r="D309" t="str">
            <v>219 240 566</v>
          </cell>
          <cell r="E309" t="str">
            <v>comercial@vigilarme.pt</v>
          </cell>
          <cell r="F309" t="str">
            <v>www.vigilarme.pt</v>
          </cell>
          <cell r="G309" t="str">
            <v>Cont., Sr. Eng. Teixeira</v>
          </cell>
          <cell r="H309" t="str">
            <v>Iluminação</v>
          </cell>
          <cell r="I309" t="str">
            <v>Pasta propria</v>
          </cell>
        </row>
        <row r="310">
          <cell r="A310" t="str">
            <v>Apollo</v>
          </cell>
          <cell r="B310" t="str">
            <v>Vigilarme</v>
          </cell>
          <cell r="C310" t="str">
            <v>219 245 350</v>
          </cell>
          <cell r="D310" t="str">
            <v>219 240 566</v>
          </cell>
          <cell r="E310" t="str">
            <v>comercial@vigilarme.pt</v>
          </cell>
          <cell r="F310" t="str">
            <v>www.vigilarme.pt</v>
          </cell>
          <cell r="G310" t="str">
            <v>Cont., Sr. Eng. Teixeira</v>
          </cell>
          <cell r="H310" t="str">
            <v>Iluminação</v>
          </cell>
          <cell r="I310" t="str">
            <v>Pasta propria</v>
          </cell>
        </row>
        <row r="311">
          <cell r="A311" t="str">
            <v>Eurosondelco</v>
          </cell>
          <cell r="B311" t="str">
            <v>Vigilarme</v>
          </cell>
          <cell r="C311" t="str">
            <v>219 245 350</v>
          </cell>
          <cell r="D311" t="str">
            <v>219 240 566</v>
          </cell>
          <cell r="E311" t="str">
            <v>comercial@vigilarme.pt</v>
          </cell>
          <cell r="F311" t="str">
            <v>www.vigilarme.pt</v>
          </cell>
          <cell r="G311" t="str">
            <v>Cont., Sr. Eng. Teixeira</v>
          </cell>
          <cell r="H311" t="str">
            <v>Iluminação</v>
          </cell>
          <cell r="I311" t="str">
            <v>Pasta propria</v>
          </cell>
        </row>
        <row r="312">
          <cell r="A312" t="str">
            <v>Sensitron</v>
          </cell>
          <cell r="B312" t="str">
            <v>Vigilarme</v>
          </cell>
          <cell r="C312" t="str">
            <v>219 245 350</v>
          </cell>
          <cell r="D312" t="str">
            <v>219 240 566</v>
          </cell>
          <cell r="E312" t="str">
            <v>comercial@vigilarme.pt</v>
          </cell>
          <cell r="F312" t="str">
            <v>www.vigilarme.pt</v>
          </cell>
          <cell r="G312" t="str">
            <v>Cont., Sr. Eng. Teixeira</v>
          </cell>
          <cell r="H312" t="str">
            <v>Iluminação</v>
          </cell>
          <cell r="I312" t="str">
            <v>Pasta própria</v>
          </cell>
        </row>
        <row r="313">
          <cell r="A313" t="str">
            <v>LUBECK</v>
          </cell>
          <cell r="B313" t="str">
            <v>Vigilarme</v>
          </cell>
          <cell r="C313" t="str">
            <v>219 245 350</v>
          </cell>
          <cell r="D313" t="str">
            <v>219 240 566</v>
          </cell>
          <cell r="E313" t="str">
            <v>comercial@vigilarme.pt</v>
          </cell>
          <cell r="F313" t="str">
            <v>www.vigilarme.pt</v>
          </cell>
          <cell r="G313" t="str">
            <v>Cont., Sr. Eng. Teixeira</v>
          </cell>
          <cell r="H313" t="str">
            <v>Iluminação</v>
          </cell>
          <cell r="I313" t="str">
            <v>Pasta própria</v>
          </cell>
        </row>
        <row r="314">
          <cell r="A314" t="str">
            <v>XP95</v>
          </cell>
          <cell r="B314" t="str">
            <v>Vigilarme</v>
          </cell>
          <cell r="C314" t="str">
            <v>219 245 350</v>
          </cell>
          <cell r="D314" t="str">
            <v>219 240 566</v>
          </cell>
          <cell r="E314" t="str">
            <v>comercial@vigilarme.pt</v>
          </cell>
          <cell r="F314" t="str">
            <v>www.vigilarme.pt</v>
          </cell>
          <cell r="G314" t="str">
            <v>Cont., Sr. Eng. Teixeira</v>
          </cell>
          <cell r="H314" t="str">
            <v>Pára-raios</v>
          </cell>
          <cell r="I314" t="str">
            <v>Pasta própria</v>
          </cell>
        </row>
        <row r="315">
          <cell r="A315" t="str">
            <v>CATU C PARIS</v>
          </cell>
          <cell r="B315" t="str">
            <v>Protecção Industrial</v>
          </cell>
          <cell r="C315" t="str">
            <v>217 210 660</v>
          </cell>
          <cell r="D315" t="str">
            <v>219 737 050</v>
          </cell>
          <cell r="E315" t="str">
            <v>Desconhecido</v>
          </cell>
          <cell r="F315" t="str">
            <v>Desconhecida</v>
          </cell>
          <cell r="G315" t="str">
            <v>Cont., Srª. Ilda</v>
          </cell>
          <cell r="H315" t="str">
            <v>Iluminação</v>
          </cell>
          <cell r="I315" t="str">
            <v>Catálogo solto</v>
          </cell>
        </row>
        <row r="316">
          <cell r="A316" t="str">
            <v>CATU</v>
          </cell>
          <cell r="B316" t="str">
            <v>Protecção Industrial</v>
          </cell>
          <cell r="C316" t="str">
            <v>217 210 660</v>
          </cell>
          <cell r="D316" t="str">
            <v>219 737 050</v>
          </cell>
          <cell r="E316" t="str">
            <v>Desconhecido</v>
          </cell>
          <cell r="F316" t="str">
            <v>Desconhecida</v>
          </cell>
          <cell r="G316" t="str">
            <v>Cont., Srª. Ilda / ALFILUX - Telef. 253 602 500</v>
          </cell>
          <cell r="H316" t="str">
            <v>Intrumentos para testes</v>
          </cell>
          <cell r="I316" t="str">
            <v>Catálogo solto</v>
          </cell>
        </row>
        <row r="317">
          <cell r="A317" t="str">
            <v>ERICO</v>
          </cell>
          <cell r="B317" t="str">
            <v>VIMAC</v>
          </cell>
          <cell r="C317" t="str">
            <v>218 540 720</v>
          </cell>
          <cell r="D317" t="str">
            <v>219 737 050</v>
          </cell>
          <cell r="E317" t="str">
            <v>Desconhecido</v>
          </cell>
          <cell r="F317" t="str">
            <v>Desconhecida</v>
          </cell>
          <cell r="G317" t="str">
            <v>Cont., Srª. Ilda</v>
          </cell>
          <cell r="H317" t="str">
            <v>Bornes modulares</v>
          </cell>
          <cell r="I317" t="str">
            <v>Catálogo solto</v>
          </cell>
        </row>
        <row r="318">
          <cell r="A318" t="str">
            <v>DUVAL-MESSIEN</v>
          </cell>
          <cell r="B318" t="str">
            <v>VIMAC</v>
          </cell>
          <cell r="C318" t="str">
            <v>218 540 720</v>
          </cell>
          <cell r="D318" t="str">
            <v>219 737 050</v>
          </cell>
          <cell r="E318" t="str">
            <v>Desconhecido</v>
          </cell>
          <cell r="F318" t="str">
            <v>Desconhecida</v>
          </cell>
          <cell r="G318" t="str">
            <v>Também é destribuida pela, Elpor e Mectel</v>
          </cell>
          <cell r="H318" t="str">
            <v>Bornes modulares</v>
          </cell>
          <cell r="I318" t="str">
            <v>Catálogo solto</v>
          </cell>
        </row>
        <row r="319">
          <cell r="A319" t="str">
            <v>DUVAL</v>
          </cell>
          <cell r="B319" t="str">
            <v>VIMAC</v>
          </cell>
          <cell r="C319" t="str">
            <v>218 540 720</v>
          </cell>
          <cell r="D319" t="str">
            <v>219 737 050</v>
          </cell>
          <cell r="E319" t="str">
            <v>Desconhecido</v>
          </cell>
          <cell r="F319" t="str">
            <v>Desconhecida</v>
          </cell>
          <cell r="G319" t="str">
            <v>Também é destribuida pela, Elpor e Mectel</v>
          </cell>
          <cell r="H319" t="str">
            <v>Protecção e terras</v>
          </cell>
          <cell r="I319" t="str">
            <v>Pasta 78</v>
          </cell>
        </row>
        <row r="320">
          <cell r="A320" t="str">
            <v>BURNDY</v>
          </cell>
          <cell r="B320" t="str">
            <v>AMARA</v>
          </cell>
          <cell r="C320" t="str">
            <v>214 364 855</v>
          </cell>
          <cell r="D320" t="str">
            <v>214 364 873</v>
          </cell>
          <cell r="E320" t="str">
            <v>amara.sede@mail.telepac.pt</v>
          </cell>
          <cell r="F320" t="str">
            <v>Desconhecida</v>
          </cell>
          <cell r="G320" t="str">
            <v>Também é destribuida pela, Elpor e Mectel</v>
          </cell>
          <cell r="H320" t="str">
            <v>Protecção e terras</v>
          </cell>
          <cell r="I320" t="str">
            <v>Pasta 78</v>
          </cell>
        </row>
        <row r="321">
          <cell r="A321" t="str">
            <v>KLK</v>
          </cell>
          <cell r="B321" t="str">
            <v>AMARA</v>
          </cell>
          <cell r="C321" t="str">
            <v>214 364 855</v>
          </cell>
          <cell r="D321" t="str">
            <v>214 364 873</v>
          </cell>
          <cell r="E321" t="str">
            <v>amara.sede@mail.telepac.pt</v>
          </cell>
          <cell r="F321" t="str">
            <v>Desconhecida</v>
          </cell>
          <cell r="G321" t="str">
            <v>Cont., Srª. Ilda</v>
          </cell>
          <cell r="H321" t="str">
            <v>Protecção e terras</v>
          </cell>
          <cell r="I321" t="str">
            <v>Pasta propria</v>
          </cell>
        </row>
        <row r="322">
          <cell r="A322" t="str">
            <v>IA</v>
          </cell>
          <cell r="B322" t="str">
            <v>AMARA</v>
          </cell>
          <cell r="C322" t="str">
            <v>214 364 855</v>
          </cell>
          <cell r="D322" t="str">
            <v>214 364 873</v>
          </cell>
          <cell r="E322" t="str">
            <v>amara.sede@mail.telepac.pt</v>
          </cell>
          <cell r="F322" t="str">
            <v>Desconhecida</v>
          </cell>
          <cell r="G322" t="str">
            <v>Cont., Srª. Ilda / ALFILUX - Telef. 253 602 500</v>
          </cell>
          <cell r="H322" t="str">
            <v>Acessórios de M. T.</v>
          </cell>
          <cell r="I322" t="str">
            <v>Pasta propria</v>
          </cell>
        </row>
        <row r="323">
          <cell r="A323" t="str">
            <v>INDUSTRIAS ARRUTI</v>
          </cell>
          <cell r="B323" t="str">
            <v>AMARA</v>
          </cell>
          <cell r="C323" t="str">
            <v>214 364 855</v>
          </cell>
          <cell r="D323" t="str">
            <v>214 364 873</v>
          </cell>
          <cell r="E323" t="str">
            <v>amara.sede@mail.telepac.pt</v>
          </cell>
          <cell r="F323" t="str">
            <v>Desconhecida</v>
          </cell>
          <cell r="G323" t="str">
            <v>Cont., Srª. Ilda</v>
          </cell>
          <cell r="H323" t="str">
            <v>Ligadores de B.T. e M.T.</v>
          </cell>
          <cell r="I323" t="str">
            <v>Pasta propria</v>
          </cell>
        </row>
        <row r="324">
          <cell r="A324" t="str">
            <v>AS</v>
          </cell>
          <cell r="B324" t="str">
            <v>AMARA</v>
          </cell>
          <cell r="C324" t="str">
            <v>214 364 855</v>
          </cell>
          <cell r="D324" t="str">
            <v>214 364 873</v>
          </cell>
          <cell r="E324" t="str">
            <v>amara.sede@mail.telepac.pt</v>
          </cell>
          <cell r="F324" t="str">
            <v>Desconhecida</v>
          </cell>
          <cell r="G324" t="str">
            <v>Cont., Srª. Ilda</v>
          </cell>
          <cell r="H324" t="str">
            <v>Ligadores de B.T. e M.T.</v>
          </cell>
          <cell r="I324" t="str">
            <v>Pasta propria</v>
          </cell>
        </row>
        <row r="325">
          <cell r="A325" t="str">
            <v>ARRUTI</v>
          </cell>
          <cell r="B325" t="str">
            <v>AMARA</v>
          </cell>
          <cell r="C325" t="str">
            <v>214 364 855</v>
          </cell>
          <cell r="D325" t="str">
            <v>214 364 873</v>
          </cell>
          <cell r="E325" t="str">
            <v>amara.sede@mail.telepac.pt</v>
          </cell>
          <cell r="F325" t="str">
            <v>Desconhecida</v>
          </cell>
          <cell r="G325" t="str">
            <v>Cont., Srª. Ilda</v>
          </cell>
          <cell r="H325" t="str">
            <v>Ligadores de B.T. e M.T.</v>
          </cell>
          <cell r="I325" t="str">
            <v>Pasta propria</v>
          </cell>
        </row>
        <row r="326">
          <cell r="A326" t="str">
            <v>PLP</v>
          </cell>
          <cell r="B326" t="str">
            <v>AMARA</v>
          </cell>
          <cell r="C326" t="str">
            <v>214 364 855</v>
          </cell>
          <cell r="D326" t="str">
            <v>214 364 873</v>
          </cell>
          <cell r="E326" t="str">
            <v>amara.sede@mail.telepac.pt</v>
          </cell>
          <cell r="F326" t="str">
            <v>Desconhecida</v>
          </cell>
          <cell r="G326" t="str">
            <v>Também é distribuida pela - Frelac</v>
          </cell>
          <cell r="H326" t="str">
            <v>Acessórios préformados</v>
          </cell>
          <cell r="I326" t="str">
            <v>Pasta propria</v>
          </cell>
        </row>
        <row r="327">
          <cell r="A327" t="str">
            <v>APRESA</v>
          </cell>
          <cell r="B327" t="str">
            <v>AMARA</v>
          </cell>
          <cell r="C327" t="str">
            <v>214 364 855</v>
          </cell>
          <cell r="D327" t="str">
            <v>214 364 873</v>
          </cell>
          <cell r="E327" t="str">
            <v>amara.sede@mail.telepac.pt</v>
          </cell>
          <cell r="F327" t="str">
            <v>Desconhecida</v>
          </cell>
          <cell r="G327" t="str">
            <v>Também é distribuida pela - Frelac</v>
          </cell>
          <cell r="H327" t="str">
            <v>Seccionadores</v>
          </cell>
          <cell r="I327" t="str">
            <v>Pasta propria</v>
          </cell>
        </row>
        <row r="328">
          <cell r="A328" t="str">
            <v>VICASA</v>
          </cell>
          <cell r="B328" t="str">
            <v>AMARA</v>
          </cell>
          <cell r="C328" t="str">
            <v>214 364 855</v>
          </cell>
          <cell r="D328" t="str">
            <v>214 364 873</v>
          </cell>
          <cell r="E328" t="str">
            <v>amara.sede@mail.telepac.pt</v>
          </cell>
          <cell r="F328" t="str">
            <v>Desconhecida</v>
          </cell>
          <cell r="G328" t="str">
            <v>Também é distribuida pela - Frelac</v>
          </cell>
          <cell r="H328" t="str">
            <v>Isoladores de M.T.</v>
          </cell>
          <cell r="I328" t="str">
            <v>Pasta propria</v>
          </cell>
        </row>
        <row r="329">
          <cell r="A329" t="str">
            <v>IBERICA</v>
          </cell>
          <cell r="B329" t="str">
            <v>AMARA</v>
          </cell>
          <cell r="C329" t="str">
            <v>214 364 855</v>
          </cell>
          <cell r="D329" t="str">
            <v>214 364 873</v>
          </cell>
          <cell r="E329" t="str">
            <v>amara.sede@mail.telepac.pt</v>
          </cell>
          <cell r="F329" t="str">
            <v>Desconhecida</v>
          </cell>
          <cell r="G329" t="str">
            <v>Também é distribuida pela - Frelac</v>
          </cell>
          <cell r="H329" t="str">
            <v>Seccionadores de M. T.</v>
          </cell>
          <cell r="I329" t="str">
            <v>Pasta propria</v>
          </cell>
        </row>
        <row r="330">
          <cell r="A330" t="str">
            <v>FCI</v>
          </cell>
          <cell r="B330" t="str">
            <v>AMARA</v>
          </cell>
          <cell r="C330" t="str">
            <v>214 364 855</v>
          </cell>
          <cell r="D330" t="str">
            <v>214 364 873</v>
          </cell>
          <cell r="E330" t="str">
            <v>amara.sede@mail.telepac.pt</v>
          </cell>
          <cell r="F330" t="str">
            <v>Desconhecida</v>
          </cell>
          <cell r="G330" t="str">
            <v>Porto: Telef. 228 300 782, Fax. 228 300 787, hagerpo@hager.pt</v>
          </cell>
          <cell r="H330" t="str">
            <v>Iluminação</v>
          </cell>
          <cell r="I330" t="str">
            <v>Pasta propria</v>
          </cell>
        </row>
        <row r="331">
          <cell r="A331" t="str">
            <v>Bristol Babcock</v>
          </cell>
          <cell r="B331" t="str">
            <v>AMARA</v>
          </cell>
          <cell r="C331" t="str">
            <v>214 364 855</v>
          </cell>
          <cell r="D331" t="str">
            <v>214 364 873</v>
          </cell>
          <cell r="E331" t="str">
            <v>amara.sede@mail.telepac.pt</v>
          </cell>
          <cell r="F331" t="str">
            <v>Desconhecida</v>
          </cell>
          <cell r="G331" t="str">
            <v>Também é destribuida pela, Elpor e Mectel</v>
          </cell>
          <cell r="H331" t="str">
            <v>Iluminação</v>
          </cell>
          <cell r="I331" t="str">
            <v>Pasta propria</v>
          </cell>
        </row>
        <row r="332">
          <cell r="A332" t="str">
            <v>Ghisalba</v>
          </cell>
          <cell r="B332" t="str">
            <v>AMARA</v>
          </cell>
          <cell r="C332" t="str">
            <v>214 364 855</v>
          </cell>
          <cell r="D332" t="str">
            <v>214 364 873</v>
          </cell>
          <cell r="E332" t="str">
            <v>amara.sede@mail.telepac.pt</v>
          </cell>
          <cell r="F332" t="str">
            <v>Desconhecida</v>
          </cell>
          <cell r="G332" t="str">
            <v>Também é destribuida pela, Elpor e Mectel</v>
          </cell>
          <cell r="H332" t="str">
            <v>Iluminação</v>
          </cell>
          <cell r="I332" t="str">
            <v>Pasta propria</v>
          </cell>
        </row>
        <row r="333">
          <cell r="A333" t="str">
            <v>Mafelec</v>
          </cell>
          <cell r="B333" t="str">
            <v>AMARA</v>
          </cell>
          <cell r="C333" t="str">
            <v>214 364 855</v>
          </cell>
          <cell r="D333" t="str">
            <v>214 364 873</v>
          </cell>
          <cell r="E333" t="str">
            <v>amara.sede@mail.telepac.pt</v>
          </cell>
          <cell r="F333" t="str">
            <v>Desconhecida</v>
          </cell>
          <cell r="G333" t="str">
            <v>Cont., Srª. Ilda</v>
          </cell>
          <cell r="H333" t="str">
            <v>Iluminação</v>
          </cell>
          <cell r="I333" t="str">
            <v>Pasta propria</v>
          </cell>
        </row>
        <row r="334">
          <cell r="A334" t="str">
            <v>Segurinsa</v>
          </cell>
          <cell r="B334" t="str">
            <v>AMARA</v>
          </cell>
          <cell r="C334" t="str">
            <v>214 364 855</v>
          </cell>
          <cell r="D334" t="str">
            <v>214 364 873</v>
          </cell>
          <cell r="E334" t="str">
            <v>amara.sede@mail.telepac.pt</v>
          </cell>
          <cell r="F334" t="str">
            <v>Desconhecida</v>
          </cell>
          <cell r="G334" t="str">
            <v>Cont., Srª. Ilda / ALFILUX - Telef. 253 602 500</v>
          </cell>
          <cell r="H334" t="str">
            <v>Unidades UPS</v>
          </cell>
          <cell r="I334" t="str">
            <v>Pasta propria</v>
          </cell>
        </row>
        <row r="335">
          <cell r="A335" t="str">
            <v>Fameca</v>
          </cell>
          <cell r="B335" t="str">
            <v>AMARA</v>
          </cell>
          <cell r="C335" t="str">
            <v>214 364 855</v>
          </cell>
          <cell r="D335" t="str">
            <v>214 364 873</v>
          </cell>
          <cell r="E335" t="str">
            <v>amara.sede@mail.telepac.pt</v>
          </cell>
          <cell r="F335" t="str">
            <v>Desconhecida</v>
          </cell>
          <cell r="G335" t="str">
            <v>Cont., Srª. Ilda</v>
          </cell>
          <cell r="H335" t="str">
            <v>Iluminação</v>
          </cell>
          <cell r="I335" t="str">
            <v>Pasta propria</v>
          </cell>
        </row>
        <row r="336">
          <cell r="A336" t="str">
            <v>CYDESA</v>
          </cell>
          <cell r="B336" t="str">
            <v>AMARA</v>
          </cell>
          <cell r="C336" t="str">
            <v>214 364 855</v>
          </cell>
          <cell r="D336" t="str">
            <v>214 364 873</v>
          </cell>
          <cell r="E336" t="str">
            <v>amara.sede@mail.telepac.pt</v>
          </cell>
          <cell r="F336" t="str">
            <v>Desconhecida</v>
          </cell>
          <cell r="G336" t="str">
            <v>Cont., Srª. Ilda</v>
          </cell>
          <cell r="H336" t="str">
            <v>Centrais telefónicas</v>
          </cell>
          <cell r="I336" t="str">
            <v>No CD-ROM</v>
          </cell>
        </row>
        <row r="337">
          <cell r="A337" t="str">
            <v>CERAMTEC</v>
          </cell>
          <cell r="B337" t="str">
            <v>AMARA</v>
          </cell>
          <cell r="C337" t="str">
            <v>214 364 855</v>
          </cell>
          <cell r="D337" t="str">
            <v>214 364 873</v>
          </cell>
          <cell r="E337" t="str">
            <v>amara.sede@mail.telepac.pt</v>
          </cell>
          <cell r="F337" t="str">
            <v>Desconhecida</v>
          </cell>
          <cell r="G337" t="str">
            <v>Cont., Srª. Ilda</v>
          </cell>
          <cell r="H337" t="str">
            <v>Iluminação</v>
          </cell>
          <cell r="I337" t="str">
            <v>Pasta propria</v>
          </cell>
        </row>
        <row r="338">
          <cell r="A338" t="str">
            <v>ARIZONA</v>
          </cell>
          <cell r="B338" t="str">
            <v>AMARA</v>
          </cell>
          <cell r="C338" t="str">
            <v>214 364 855</v>
          </cell>
          <cell r="D338" t="str">
            <v>214 364 873</v>
          </cell>
          <cell r="E338" t="str">
            <v>amara.sede@mail.telepac.pt</v>
          </cell>
          <cell r="F338" t="str">
            <v>Desconhecida</v>
          </cell>
          <cell r="G338" t="str">
            <v>Cont., Srª. Ilda</v>
          </cell>
          <cell r="H338" t="str">
            <v>Iluminação</v>
          </cell>
          <cell r="I338" t="str">
            <v>Pasta propria</v>
          </cell>
        </row>
        <row r="339">
          <cell r="A339" t="str">
            <v>BULCASE</v>
          </cell>
          <cell r="B339" t="str">
            <v>AMARA</v>
          </cell>
          <cell r="C339" t="str">
            <v>214 364 855</v>
          </cell>
          <cell r="D339" t="str">
            <v>214 364 873</v>
          </cell>
          <cell r="E339" t="str">
            <v>amara.sede@mail.telepac.pt</v>
          </cell>
          <cell r="F339" t="str">
            <v>Desconhecida</v>
          </cell>
          <cell r="G339" t="str">
            <v>Cont., Srª. Ilda</v>
          </cell>
          <cell r="H339" t="str">
            <v>Iluminação</v>
          </cell>
          <cell r="I339" t="str">
            <v>Pasta propria</v>
          </cell>
        </row>
        <row r="340">
          <cell r="A340" t="str">
            <v>Sicame</v>
          </cell>
          <cell r="B340" t="str">
            <v>AMARA</v>
          </cell>
          <cell r="C340" t="str">
            <v>214 364 855</v>
          </cell>
          <cell r="D340" t="str">
            <v>214 364 873</v>
          </cell>
          <cell r="E340" t="str">
            <v>amara.sede@mail.telepac.pt</v>
          </cell>
          <cell r="F340" t="str">
            <v>Desconhecida</v>
          </cell>
          <cell r="G340" t="str">
            <v>Também é distribuida pela - Frelac</v>
          </cell>
          <cell r="H340" t="str">
            <v>Segurança</v>
          </cell>
          <cell r="I340" t="str">
            <v>Pasta propria</v>
          </cell>
        </row>
        <row r="341">
          <cell r="A341" t="str">
            <v>Arteche</v>
          </cell>
          <cell r="B341" t="str">
            <v>AMARA</v>
          </cell>
          <cell r="C341" t="str">
            <v>214 364 855</v>
          </cell>
          <cell r="D341" t="str">
            <v>214 364 873</v>
          </cell>
          <cell r="E341" t="str">
            <v>amara.sede@mail.telepac.pt</v>
          </cell>
          <cell r="F341" t="str">
            <v>Desconhecida</v>
          </cell>
          <cell r="G341" t="str">
            <v>Cont., Srª. Ilda</v>
          </cell>
          <cell r="H341" t="str">
            <v>Vídeo Porteiro</v>
          </cell>
          <cell r="I341" t="str">
            <v>Pastas 95 e 96</v>
          </cell>
        </row>
        <row r="342">
          <cell r="A342" t="str">
            <v>Chauvin Arnoux</v>
          </cell>
          <cell r="B342" t="str">
            <v>AMARA</v>
          </cell>
          <cell r="C342" t="str">
            <v>214 364 855</v>
          </cell>
          <cell r="D342" t="str">
            <v>214 364 873</v>
          </cell>
          <cell r="E342" t="str">
            <v>amara.sede@mail.telepac.pt</v>
          </cell>
          <cell r="F342" t="str">
            <v>Desconhecida</v>
          </cell>
          <cell r="G342" t="str">
            <v>Também é distribuida pela - Frelac</v>
          </cell>
          <cell r="H342" t="str">
            <v>Antenas de Radio e TV</v>
          </cell>
          <cell r="I342" t="str">
            <v>Pastas 95 e 96</v>
          </cell>
        </row>
        <row r="343">
          <cell r="A343" t="str">
            <v>CONTIMETRA</v>
          </cell>
          <cell r="B343" t="str">
            <v>CONTIMETRA</v>
          </cell>
          <cell r="C343" t="str">
            <v>213 860 500</v>
          </cell>
          <cell r="D343" t="str">
            <v>213 861 686</v>
          </cell>
          <cell r="E343" t="str">
            <v>contimetra@contimetra.com</v>
          </cell>
          <cell r="F343" t="str">
            <v>Desconhecida</v>
          </cell>
          <cell r="G343" t="str">
            <v>Também é distribuida pela - Frelac</v>
          </cell>
          <cell r="H343" t="str">
            <v>Antenas de Radio e TV</v>
          </cell>
          <cell r="I343" t="str">
            <v>Pastas 95 e 96</v>
          </cell>
        </row>
        <row r="344">
          <cell r="A344" t="str">
            <v>Johnson Controls</v>
          </cell>
          <cell r="B344" t="str">
            <v>CONTIMETRA</v>
          </cell>
          <cell r="C344" t="str">
            <v>213 860 500</v>
          </cell>
          <cell r="D344" t="str">
            <v>213 861 686</v>
          </cell>
          <cell r="E344" t="str">
            <v>contimetra@contimetra.com</v>
          </cell>
          <cell r="F344" t="str">
            <v>Desconhecida</v>
          </cell>
          <cell r="G344" t="str">
            <v>Também é distribuida pela - Frelac</v>
          </cell>
          <cell r="H344" t="str">
            <v>Aparelhagem</v>
          </cell>
          <cell r="I344" t="str">
            <v>Pastas 95 e 96</v>
          </cell>
        </row>
        <row r="345">
          <cell r="A345" t="str">
            <v>LUCIFER</v>
          </cell>
          <cell r="B345" t="str">
            <v>CONTIMETRA</v>
          </cell>
          <cell r="C345" t="str">
            <v>213 860 500</v>
          </cell>
          <cell r="D345" t="str">
            <v>213 861 686</v>
          </cell>
          <cell r="E345" t="str">
            <v>contimetra@contimetra.com</v>
          </cell>
          <cell r="F345" t="str">
            <v>Desconhecida</v>
          </cell>
          <cell r="G345" t="str">
            <v>Cont., Srª. Ilda / ALFILUX - Telef. 253 602 500</v>
          </cell>
          <cell r="H345" t="str">
            <v>Disjuntores</v>
          </cell>
          <cell r="I345" t="str">
            <v>Pastas 95 e 96</v>
          </cell>
        </row>
        <row r="346">
          <cell r="A346" t="str">
            <v>VIMAR</v>
          </cell>
          <cell r="B346" t="str">
            <v>Betometal</v>
          </cell>
          <cell r="C346" t="str">
            <v>217 266 355</v>
          </cell>
          <cell r="D346" t="str">
            <v>217 266 344</v>
          </cell>
          <cell r="E346" t="str">
            <v>betometal@mail.telepac.pt</v>
          </cell>
          <cell r="F346" t="str">
            <v>Desconhecida</v>
          </cell>
          <cell r="G346" t="str">
            <v>Cont., Srª. Ilda</v>
          </cell>
          <cell r="H346" t="str">
            <v>Material sonoro</v>
          </cell>
          <cell r="I346" t="str">
            <v>Pastas 95 e 96</v>
          </cell>
        </row>
        <row r="347">
          <cell r="A347" t="str">
            <v>Hager</v>
          </cell>
          <cell r="B347" t="str">
            <v>Hager</v>
          </cell>
          <cell r="C347" t="str">
            <v>214 458 450</v>
          </cell>
          <cell r="D347" t="str">
            <v>214 458 451</v>
          </cell>
          <cell r="E347" t="str">
            <v>hagerlx@hager.pt</v>
          </cell>
          <cell r="F347" t="str">
            <v>Desconhecida</v>
          </cell>
          <cell r="G347" t="str">
            <v>Porto: Telef. 228 300 782, Fax. 228 300 787, hagerpo@hager.pt</v>
          </cell>
          <cell r="H347" t="str">
            <v>Quadros eléctricos moveis</v>
          </cell>
          <cell r="I347" t="str">
            <v>Pastas 95 e 96</v>
          </cell>
        </row>
        <row r="348">
          <cell r="A348" t="str">
            <v>Lume</v>
          </cell>
          <cell r="B348" t="str">
            <v>Hager</v>
          </cell>
          <cell r="C348" t="str">
            <v>215 458 450</v>
          </cell>
          <cell r="D348" t="str">
            <v>214 458 451</v>
          </cell>
          <cell r="E348" t="str">
            <v>hagerlx@hager.pt</v>
          </cell>
          <cell r="F348" t="str">
            <v>Desconhecida</v>
          </cell>
          <cell r="G348" t="str">
            <v>Porto: Telef. 228 300 782, Fax. 228 300 787, hagerpo@hager.pt</v>
          </cell>
          <cell r="H348" t="str">
            <v>Exaustores</v>
          </cell>
          <cell r="I348" t="str">
            <v>Pastas 95 e 96</v>
          </cell>
        </row>
        <row r="349">
          <cell r="A349" t="str">
            <v>Tehalit</v>
          </cell>
          <cell r="B349" t="str">
            <v>Hager</v>
          </cell>
          <cell r="C349" t="str">
            <v>216 458 450</v>
          </cell>
          <cell r="D349" t="str">
            <v>214 458 451</v>
          </cell>
          <cell r="E349" t="str">
            <v>hagerlx@hager.pt</v>
          </cell>
          <cell r="F349" t="str">
            <v>Desconhecida</v>
          </cell>
          <cell r="G349" t="str">
            <v>Porto: Telef. 228 300 782, Fax. 228 300 787, hagerpo@hager.pt</v>
          </cell>
          <cell r="H349" t="str">
            <v>Contactores e relés</v>
          </cell>
          <cell r="I349" t="str">
            <v>Pastas 95 e 96</v>
          </cell>
        </row>
        <row r="350">
          <cell r="A350" t="str">
            <v>Legrand</v>
          </cell>
          <cell r="B350" t="str">
            <v>Legrand</v>
          </cell>
          <cell r="C350" t="str">
            <v>214 548 800</v>
          </cell>
          <cell r="D350" t="str">
            <v>214 548 884</v>
          </cell>
          <cell r="E350" t="str">
            <v>Desconhecido</v>
          </cell>
          <cell r="F350" t="str">
            <v>www.legrand.pt</v>
          </cell>
          <cell r="G350" t="str">
            <v>Também é destribuida pela, Elpor e Mectel</v>
          </cell>
          <cell r="H350" t="str">
            <v>Quadros eléctricos</v>
          </cell>
          <cell r="I350" t="str">
            <v>Pastas 95 e 96</v>
          </cell>
        </row>
        <row r="351">
          <cell r="A351" t="str">
            <v>Living</v>
          </cell>
          <cell r="B351" t="str">
            <v>Legrand</v>
          </cell>
          <cell r="C351" t="str">
            <v>214 548 800</v>
          </cell>
          <cell r="D351" t="str">
            <v>214 548 884</v>
          </cell>
          <cell r="E351" t="str">
            <v>Desconhecido</v>
          </cell>
          <cell r="F351" t="str">
            <v>www.legrand.pt</v>
          </cell>
          <cell r="G351" t="str">
            <v>Também é destribuida pela, Elpor e Mectel</v>
          </cell>
          <cell r="H351" t="str">
            <v>Calhas de rodapé</v>
          </cell>
          <cell r="I351" t="str">
            <v>Pastas 95 e 96</v>
          </cell>
        </row>
        <row r="352">
          <cell r="A352" t="str">
            <v>Osvaldo de Matos</v>
          </cell>
          <cell r="B352" t="str">
            <v>Osvaldo de Matos</v>
          </cell>
          <cell r="C352" t="str">
            <v>223 710 419</v>
          </cell>
          <cell r="D352" t="str">
            <v>223 702 044</v>
          </cell>
          <cell r="E352" t="str">
            <v>Desconhecido</v>
          </cell>
          <cell r="F352" t="str">
            <v>Desconhecida</v>
          </cell>
          <cell r="G352" t="str">
            <v>Cont., Srª. Ilda</v>
          </cell>
          <cell r="H352" t="str">
            <v>Iluminação de emergência</v>
          </cell>
          <cell r="I352" t="str">
            <v>Pastas 95 e 96</v>
          </cell>
        </row>
        <row r="353">
          <cell r="A353" t="str">
            <v>Antares</v>
          </cell>
          <cell r="B353" t="str">
            <v>Osvaldo de Matos e ALFILUX</v>
          </cell>
          <cell r="C353" t="str">
            <v>223 710 419</v>
          </cell>
          <cell r="D353" t="str">
            <v>223 702 044</v>
          </cell>
          <cell r="E353" t="str">
            <v>alfilux@bragatel.pt</v>
          </cell>
          <cell r="F353" t="str">
            <v>www.alfilux.pt</v>
          </cell>
          <cell r="G353" t="str">
            <v>Cont., Srª. Ilda / ALFILUX - Telef. 253 602 500</v>
          </cell>
          <cell r="H353" t="str">
            <v>Iluminação de emergência</v>
          </cell>
          <cell r="I353" t="str">
            <v>Pastas 95 e 96</v>
          </cell>
        </row>
        <row r="354">
          <cell r="A354" t="str">
            <v>Antares Iluminacion</v>
          </cell>
          <cell r="B354" t="str">
            <v>Osvaldo de Matos</v>
          </cell>
          <cell r="C354" t="str">
            <v>223 710 419</v>
          </cell>
          <cell r="D354" t="str">
            <v>223 702 044</v>
          </cell>
          <cell r="E354" t="str">
            <v>Desconhecido</v>
          </cell>
          <cell r="F354" t="str">
            <v>Desconhecida</v>
          </cell>
          <cell r="G354" t="str">
            <v>Cont., Srª. Ilda</v>
          </cell>
          <cell r="H354" t="str">
            <v>Iluminação</v>
          </cell>
          <cell r="I354" t="str">
            <v>Pastas 95 e 96</v>
          </cell>
        </row>
        <row r="355">
          <cell r="A355" t="str">
            <v>Fosnova</v>
          </cell>
          <cell r="B355" t="str">
            <v>Casa das Lâmpadas</v>
          </cell>
          <cell r="C355" t="str">
            <v>218 429 950</v>
          </cell>
          <cell r="D355" t="str">
            <v>218 493 387</v>
          </cell>
          <cell r="E355" t="str">
            <v>calamp@mail.telepac.pt</v>
          </cell>
          <cell r="F355" t="str">
            <v>Desconhecida</v>
          </cell>
          <cell r="G355" t="str">
            <v>Cont., Srª. Ilda</v>
          </cell>
          <cell r="H355" t="str">
            <v>Iluminação</v>
          </cell>
          <cell r="I355" t="str">
            <v>Pastas 95 e 96</v>
          </cell>
        </row>
        <row r="356">
          <cell r="A356" t="str">
            <v>CEAG</v>
          </cell>
          <cell r="B356" t="str">
            <v>AVV Aroeira</v>
          </cell>
          <cell r="C356" t="str">
            <v>214 713 647</v>
          </cell>
          <cell r="D356" t="str">
            <v>214 713 621</v>
          </cell>
          <cell r="E356" t="str">
            <v>avv@mail.telepac.pt</v>
          </cell>
          <cell r="F356" t="str">
            <v>Desconhecida</v>
          </cell>
          <cell r="G356" t="str">
            <v>Cont., Srª. Ilda</v>
          </cell>
          <cell r="H356" t="str">
            <v>Iluminação de emergência</v>
          </cell>
          <cell r="I356" t="str">
            <v>Pasta ABB</v>
          </cell>
        </row>
        <row r="357">
          <cell r="A357" t="str">
            <v>Rudolf Wendel</v>
          </cell>
          <cell r="B357" t="str">
            <v>Electril</v>
          </cell>
          <cell r="C357" t="str">
            <v>214 688 415</v>
          </cell>
          <cell r="D357" t="str">
            <v>214 663 750</v>
          </cell>
          <cell r="E357" t="str">
            <v>Desconhecido</v>
          </cell>
          <cell r="F357" t="str">
            <v>Desconhecida</v>
          </cell>
          <cell r="G357" t="str">
            <v>Cont., Srª. Ilda</v>
          </cell>
          <cell r="H357" t="str">
            <v>Iluminação</v>
          </cell>
          <cell r="I357" t="str">
            <v>Pastas 95 e 96</v>
          </cell>
        </row>
        <row r="358">
          <cell r="A358" t="str">
            <v>Leceplan</v>
          </cell>
          <cell r="B358" t="str">
            <v>Empatias</v>
          </cell>
          <cell r="C358" t="str">
            <v>22 600 82 71</v>
          </cell>
          <cell r="D358" t="str">
            <v>22 606 68 24</v>
          </cell>
          <cell r="E358" t="str">
            <v>empatias@mail.telepac.pt</v>
          </cell>
          <cell r="F358" t="str">
            <v>Desconhecida</v>
          </cell>
          <cell r="G358" t="str">
            <v>Também é distribuida pela - Frelac</v>
          </cell>
          <cell r="H358" t="str">
            <v>Iluminação decorativa</v>
          </cell>
          <cell r="I358" t="str">
            <v>Pastas 95 e 96</v>
          </cell>
        </row>
        <row r="359">
          <cell r="A359" t="str">
            <v>Hoffmeister</v>
          </cell>
          <cell r="B359" t="str">
            <v>Engiluz</v>
          </cell>
          <cell r="C359" t="str">
            <v>22 937 55 78</v>
          </cell>
          <cell r="D359" t="str">
            <v>22 937 55 54</v>
          </cell>
          <cell r="E359" t="str">
            <v>engiluz@ip.pt</v>
          </cell>
          <cell r="F359" t="str">
            <v>Desconhecida</v>
          </cell>
          <cell r="G359" t="str">
            <v>Também é distribuida pela - Frelac</v>
          </cell>
          <cell r="H359" t="str">
            <v>Secadores de cabelo</v>
          </cell>
          <cell r="I359" t="str">
            <v>Pastas 95 e 96</v>
          </cell>
        </row>
        <row r="360">
          <cell r="A360" t="str">
            <v>Fluxograma</v>
          </cell>
          <cell r="B360" t="str">
            <v>Fluxograma</v>
          </cell>
          <cell r="C360" t="str">
            <v>21 425 75 00</v>
          </cell>
          <cell r="D360" t="str">
            <v>21 425 75 11</v>
          </cell>
          <cell r="E360" t="str">
            <v>Desconhecido</v>
          </cell>
          <cell r="F360" t="str">
            <v>Desconhecida</v>
          </cell>
          <cell r="G360" t="str">
            <v>Também é distribuida pela - Frelac e Megarim</v>
          </cell>
          <cell r="H360" t="str">
            <v>Iluminação</v>
          </cell>
          <cell r="I360" t="str">
            <v>Pastas 95 e 96</v>
          </cell>
        </row>
        <row r="361">
          <cell r="A361" t="str">
            <v>Ferram</v>
          </cell>
          <cell r="B361" t="str">
            <v>Italux</v>
          </cell>
          <cell r="C361" t="str">
            <v>219 241 277</v>
          </cell>
          <cell r="D361" t="str">
            <v>219 241 285</v>
          </cell>
          <cell r="E361" t="str">
            <v>Desconhecido</v>
          </cell>
          <cell r="F361" t="str">
            <v>Desconhecida</v>
          </cell>
          <cell r="G361" t="str">
            <v>Também é distribuida pela - Frelac e Megarim</v>
          </cell>
          <cell r="H361" t="str">
            <v>Iluminação</v>
          </cell>
          <cell r="I361" t="str">
            <v>Pastas 95 e 96</v>
          </cell>
        </row>
        <row r="362">
          <cell r="A362" t="str">
            <v>IEA</v>
          </cell>
          <cell r="B362" t="str">
            <v>Matelec</v>
          </cell>
          <cell r="C362" t="str">
            <v>218 148 312</v>
          </cell>
          <cell r="D362" t="str">
            <v>218 142 743</v>
          </cell>
          <cell r="E362" t="str">
            <v>indelague@indelague.pt</v>
          </cell>
          <cell r="F362" t="str">
            <v>www.indelague.pt</v>
          </cell>
          <cell r="G362" t="str">
            <v>Também é distribuida pela - Frelac e Megarim</v>
          </cell>
          <cell r="H362" t="str">
            <v>Iluminação</v>
          </cell>
          <cell r="I362" t="str">
            <v>Pasta propria</v>
          </cell>
        </row>
        <row r="363">
          <cell r="A363" t="str">
            <v>INDELAGUE</v>
          </cell>
          <cell r="B363" t="str">
            <v>Matelec</v>
          </cell>
          <cell r="C363" t="str">
            <v>218 148 312</v>
          </cell>
          <cell r="D363" t="str">
            <v>218 142 743</v>
          </cell>
          <cell r="E363" t="str">
            <v>indelague@indelague.pt</v>
          </cell>
          <cell r="F363" t="str">
            <v>www.indelague.pt</v>
          </cell>
          <cell r="G363" t="str">
            <v>Também é distribuida pela - Frelac e Megarim</v>
          </cell>
          <cell r="H363" t="str">
            <v>Iluminação</v>
          </cell>
          <cell r="I363" t="str">
            <v>Pasta propria</v>
          </cell>
        </row>
        <row r="364">
          <cell r="A364" t="str">
            <v>ZAMAC</v>
          </cell>
          <cell r="B364" t="str">
            <v>Matelec</v>
          </cell>
          <cell r="C364" t="str">
            <v>218 148 312</v>
          </cell>
          <cell r="D364" t="str">
            <v>218 142 743</v>
          </cell>
          <cell r="E364" t="str">
            <v>Desconhecido</v>
          </cell>
          <cell r="F364" t="str">
            <v>Desconhecida</v>
          </cell>
          <cell r="G364" t="str">
            <v>Também é distribuida pela - Frelac e Megarim</v>
          </cell>
          <cell r="H364" t="str">
            <v>Baçadeiras metálicas</v>
          </cell>
          <cell r="I364" t="str">
            <v>Pasta propria</v>
          </cell>
        </row>
        <row r="365">
          <cell r="A365" t="str">
            <v>LUSOLUMEN</v>
          </cell>
          <cell r="B365" t="str">
            <v>Matelec</v>
          </cell>
          <cell r="C365" t="str">
            <v>218 148 312</v>
          </cell>
          <cell r="D365" t="str">
            <v>218 142 743</v>
          </cell>
          <cell r="E365" t="str">
            <v>Desconhecido</v>
          </cell>
          <cell r="F365" t="str">
            <v>Desconhecida</v>
          </cell>
          <cell r="G365" t="str">
            <v>Cont., Srª. Ilda</v>
          </cell>
          <cell r="H365" t="str">
            <v>Iluminação de emergência</v>
          </cell>
          <cell r="I365" t="str">
            <v>Pasta propria</v>
          </cell>
        </row>
        <row r="366">
          <cell r="A366" t="str">
            <v>LUSO LUMEN</v>
          </cell>
          <cell r="B366" t="str">
            <v>Matelec</v>
          </cell>
          <cell r="C366" t="str">
            <v>218 148 312</v>
          </cell>
          <cell r="D366" t="str">
            <v>218 142 743</v>
          </cell>
          <cell r="E366" t="str">
            <v>Desconhecido</v>
          </cell>
          <cell r="F366" t="str">
            <v>Desconhecida</v>
          </cell>
          <cell r="G366" t="str">
            <v>Também é distribuida pela - Frelac e Megarim</v>
          </cell>
          <cell r="H366" t="str">
            <v>Iluminação de emergência</v>
          </cell>
          <cell r="I366" t="str">
            <v>Pasta propria</v>
          </cell>
        </row>
        <row r="367">
          <cell r="A367" t="str">
            <v>HIGH VOLTAGE</v>
          </cell>
          <cell r="B367" t="str">
            <v>Matelec</v>
          </cell>
          <cell r="C367" t="str">
            <v>218 148 312</v>
          </cell>
          <cell r="D367" t="str">
            <v>218 142 743</v>
          </cell>
          <cell r="E367" t="str">
            <v>Desconhecido</v>
          </cell>
          <cell r="F367" t="str">
            <v>Desconhecida</v>
          </cell>
          <cell r="G367" t="str">
            <v>Porto: Telef. 228 300 782, Fax. 228 300 787, hagerpo@hager.pt</v>
          </cell>
          <cell r="H367" t="str">
            <v>Acessórios para PT's</v>
          </cell>
          <cell r="I367" t="str">
            <v>Pasta propria</v>
          </cell>
        </row>
        <row r="368">
          <cell r="A368" t="str">
            <v>HIGH</v>
          </cell>
          <cell r="B368" t="str">
            <v>Matelec</v>
          </cell>
          <cell r="C368" t="str">
            <v>218 148 312</v>
          </cell>
          <cell r="D368" t="str">
            <v>218 142 743</v>
          </cell>
          <cell r="E368" t="str">
            <v>Desconhecido</v>
          </cell>
          <cell r="F368" t="str">
            <v>Desconhecida</v>
          </cell>
          <cell r="G368" t="str">
            <v xml:space="preserve">Também é destribuida pela, Roliar Telef. 21 762 04 60 </v>
          </cell>
          <cell r="H368" t="str">
            <v>Acessórios para PT's</v>
          </cell>
          <cell r="I368" t="str">
            <v>Pasta propria</v>
          </cell>
        </row>
        <row r="369">
          <cell r="A369" t="str">
            <v>TEV</v>
          </cell>
          <cell r="B369" t="str">
            <v>Matelec</v>
          </cell>
          <cell r="C369" t="str">
            <v>218 148 312</v>
          </cell>
          <cell r="D369" t="str">
            <v>218 142 743</v>
          </cell>
          <cell r="E369" t="str">
            <v>Desconhecido</v>
          </cell>
          <cell r="F369" t="str">
            <v>Desconhecida</v>
          </cell>
          <cell r="G369" t="str">
            <v>Também é destribuida pela, Elpor e Mectel</v>
          </cell>
          <cell r="H369" t="str">
            <v>Quadros eléctricos</v>
          </cell>
          <cell r="I369" t="str">
            <v>Pasta propria</v>
          </cell>
        </row>
        <row r="370">
          <cell r="A370" t="str">
            <v>IGUZZINI</v>
          </cell>
          <cell r="B370" t="str">
            <v>Marques Neto</v>
          </cell>
          <cell r="C370" t="str">
            <v>218 531 151</v>
          </cell>
          <cell r="D370" t="str">
            <v>218 537 291</v>
          </cell>
          <cell r="E370" t="str">
            <v>Desconhecido</v>
          </cell>
          <cell r="F370" t="str">
            <v>Desconhecida</v>
          </cell>
          <cell r="G370" t="str">
            <v>Também é destribuida pela, Elpor e Mectel</v>
          </cell>
          <cell r="H370" t="str">
            <v>Iluminação</v>
          </cell>
          <cell r="I370" t="str">
            <v>Pasta 86</v>
          </cell>
        </row>
        <row r="371">
          <cell r="A371" t="str">
            <v>Martini</v>
          </cell>
          <cell r="B371" t="str">
            <v>M. Z. Iluminação</v>
          </cell>
          <cell r="C371" t="str">
            <v>213 965 002</v>
          </cell>
          <cell r="D371" t="str">
            <v>213 958 993</v>
          </cell>
          <cell r="E371" t="str">
            <v>Desconhecido</v>
          </cell>
          <cell r="F371" t="str">
            <v>Desconhecida</v>
          </cell>
          <cell r="G371" t="str">
            <v>Cont., Srª. Ilda</v>
          </cell>
          <cell r="H371" t="str">
            <v>Iluminação</v>
          </cell>
          <cell r="I371" t="str">
            <v>Pasta 86</v>
          </cell>
        </row>
        <row r="372">
          <cell r="A372" t="str">
            <v>PREVENTOR</v>
          </cell>
          <cell r="B372" t="str">
            <v>Guilhermino C. Mateus - TELECONTROL</v>
          </cell>
          <cell r="C372" t="str">
            <v>218 853 103</v>
          </cell>
          <cell r="D372" t="str">
            <v>218 852 229</v>
          </cell>
          <cell r="E372" t="str">
            <v>Desconhecido</v>
          </cell>
          <cell r="F372" t="str">
            <v>Desconhecida</v>
          </cell>
          <cell r="G372" t="str">
            <v>Cont., Sr. João Paulo / ALFILUX - Tel. 253 602 506 Fax 253 615 613</v>
          </cell>
          <cell r="H372" t="str">
            <v>Pára-raios</v>
          </cell>
          <cell r="I372" t="str">
            <v>Pasta 86</v>
          </cell>
        </row>
        <row r="373">
          <cell r="A373" t="str">
            <v>ZUMTOBEL</v>
          </cell>
          <cell r="B373" t="str">
            <v>SOTÉCNICA</v>
          </cell>
          <cell r="C373" t="str">
            <v>219 737 000</v>
          </cell>
          <cell r="D373" t="str">
            <v>219 737 005</v>
          </cell>
          <cell r="E373" t="str">
            <v>geral@sotecnica.pt</v>
          </cell>
          <cell r="F373" t="str">
            <v>www.sotecnica.pt</v>
          </cell>
          <cell r="G373" t="str">
            <v>Cont., Srª. Ilda</v>
          </cell>
          <cell r="H373" t="str">
            <v>Iluminação</v>
          </cell>
          <cell r="I373" t="str">
            <v>Pasta 86</v>
          </cell>
        </row>
        <row r="374">
          <cell r="A374" t="str">
            <v>BAUR</v>
          </cell>
          <cell r="B374" t="str">
            <v>SOTÉCNICA</v>
          </cell>
          <cell r="C374" t="str">
            <v>219 737 000</v>
          </cell>
          <cell r="D374" t="str">
            <v>219 737 005</v>
          </cell>
          <cell r="E374" t="str">
            <v>geral@sotecnica.pt</v>
          </cell>
          <cell r="F374" t="str">
            <v>www.sotecnica.pt</v>
          </cell>
          <cell r="H374" t="str">
            <v>Intrumentos para testes</v>
          </cell>
          <cell r="I374" t="str">
            <v>Pasta 86</v>
          </cell>
        </row>
        <row r="375">
          <cell r="A375" t="str">
            <v>WIELAND</v>
          </cell>
          <cell r="B375" t="str">
            <v>SOTÉCNICA</v>
          </cell>
          <cell r="C375" t="str">
            <v>219 737 000</v>
          </cell>
          <cell r="D375" t="str">
            <v>219 737 005</v>
          </cell>
          <cell r="E375" t="str">
            <v>geral@sotecnica.pt</v>
          </cell>
          <cell r="F375" t="str">
            <v>www.sotecnica.pt</v>
          </cell>
          <cell r="H375" t="str">
            <v>Bornes modulares</v>
          </cell>
          <cell r="I375" t="str">
            <v>Pasta 86</v>
          </cell>
        </row>
        <row r="376">
          <cell r="A376" t="str">
            <v>WIELAND BAMBERG</v>
          </cell>
          <cell r="B376" t="str">
            <v>SOTÉCNICA</v>
          </cell>
          <cell r="C376" t="str">
            <v>219 737 000</v>
          </cell>
          <cell r="D376" t="str">
            <v>219 737 005</v>
          </cell>
          <cell r="E376" t="str">
            <v>geral@sotecnica.pt</v>
          </cell>
          <cell r="F376" t="str">
            <v>www.sotecnica.pt</v>
          </cell>
          <cell r="G376" t="str">
            <v>Também é distribuida pela - Frelac e Megarim</v>
          </cell>
          <cell r="H376" t="str">
            <v>Bornes modulares</v>
          </cell>
          <cell r="I376" t="str">
            <v>Pasta 86</v>
          </cell>
        </row>
        <row r="377">
          <cell r="A377" t="str">
            <v>DOLD</v>
          </cell>
          <cell r="B377" t="str">
            <v>SOTÉCNICA</v>
          </cell>
          <cell r="C377" t="str">
            <v>219 737 000</v>
          </cell>
          <cell r="D377" t="str">
            <v>219 737 005</v>
          </cell>
          <cell r="E377" t="str">
            <v>geral@sotecnica.pt</v>
          </cell>
          <cell r="F377" t="str">
            <v>www.sotecnica.pt</v>
          </cell>
          <cell r="G377" t="str">
            <v>Também é distribuida pela - Frelac e Megarim</v>
          </cell>
          <cell r="H377" t="str">
            <v>Relés industriais</v>
          </cell>
          <cell r="I377" t="str">
            <v>Pasta 86</v>
          </cell>
        </row>
        <row r="378">
          <cell r="A378" t="str">
            <v>DTS</v>
          </cell>
          <cell r="B378" t="str">
            <v>SOTÉCNICA</v>
          </cell>
          <cell r="C378" t="str">
            <v>219 737 000</v>
          </cell>
          <cell r="D378" t="str">
            <v>219 737 005</v>
          </cell>
          <cell r="E378" t="str">
            <v>geral@sotecnica.pt</v>
          </cell>
          <cell r="F378" t="str">
            <v>www.sotecnica.pt</v>
          </cell>
          <cell r="H378" t="str">
            <v>Equipamentos antideflagrantes</v>
          </cell>
          <cell r="I378" t="str">
            <v>Pasta 86</v>
          </cell>
        </row>
        <row r="379">
          <cell r="A379" t="str">
            <v>ROCKWELL</v>
          </cell>
          <cell r="B379" t="str">
            <v>SOTÉCNICA</v>
          </cell>
          <cell r="C379" t="str">
            <v>219 737 000</v>
          </cell>
          <cell r="D379" t="str">
            <v>219 737 005</v>
          </cell>
          <cell r="E379" t="str">
            <v>geral@sotecnica.pt</v>
          </cell>
          <cell r="F379" t="str">
            <v>www.sotecnica.pt</v>
          </cell>
          <cell r="H379" t="str">
            <v>Automação e distribuição</v>
          </cell>
          <cell r="I379" t="str">
            <v>Pasta 86</v>
          </cell>
        </row>
        <row r="380">
          <cell r="A380" t="str">
            <v>KLOCKNER ROCKWELL</v>
          </cell>
          <cell r="B380" t="str">
            <v>SOTÉCNICA</v>
          </cell>
          <cell r="C380" t="str">
            <v>219 737 000</v>
          </cell>
          <cell r="D380" t="str">
            <v>219 737 005</v>
          </cell>
          <cell r="E380" t="str">
            <v>geral@sotecnica.pt</v>
          </cell>
          <cell r="F380" t="str">
            <v>www.sotecnica.pt</v>
          </cell>
          <cell r="H380" t="str">
            <v>Automação e distribuição</v>
          </cell>
          <cell r="I380" t="str">
            <v>Pasta 86</v>
          </cell>
        </row>
        <row r="381">
          <cell r="A381" t="str">
            <v>MOELLER</v>
          </cell>
          <cell r="B381" t="str">
            <v>SOTÉCNICA</v>
          </cell>
          <cell r="C381" t="str">
            <v>219 737 000</v>
          </cell>
          <cell r="D381" t="str">
            <v>219 737 005</v>
          </cell>
          <cell r="E381" t="str">
            <v>geral@sotecnica.pt</v>
          </cell>
          <cell r="F381" t="str">
            <v>www.sotecnica.pt</v>
          </cell>
          <cell r="G381" t="str">
            <v>Também é distribuida pela Mectel, telef. 21 472 74 00</v>
          </cell>
          <cell r="H381" t="str">
            <v>Autómatos</v>
          </cell>
          <cell r="I381" t="str">
            <v>Pasta 86</v>
          </cell>
        </row>
        <row r="382">
          <cell r="A382" t="str">
            <v>TRIDONIC</v>
          </cell>
          <cell r="B382" t="str">
            <v>SOTÉCNICA</v>
          </cell>
          <cell r="C382" t="str">
            <v>219 737 000</v>
          </cell>
          <cell r="D382" t="str">
            <v>219 737 005</v>
          </cell>
          <cell r="E382" t="str">
            <v>geral@sotecnica.pt</v>
          </cell>
          <cell r="F382" t="str">
            <v>www.sotecnica.pt</v>
          </cell>
          <cell r="G382" t="str">
            <v>Também é distribuida pela Mectel, telef. 21 472 74 00</v>
          </cell>
          <cell r="H382" t="str">
            <v>Balastros e tranf. electrónicos</v>
          </cell>
          <cell r="I382" t="str">
            <v>Pasta 86</v>
          </cell>
        </row>
        <row r="383">
          <cell r="A383" t="str">
            <v>ABL</v>
          </cell>
          <cell r="B383" t="str">
            <v>SOTÉCNICA</v>
          </cell>
          <cell r="C383" t="str">
            <v>219 737 000</v>
          </cell>
          <cell r="D383" t="str">
            <v>219 737 005</v>
          </cell>
          <cell r="E383" t="str">
            <v>geral@sotecnica.pt</v>
          </cell>
          <cell r="F383" t="str">
            <v>www.sotecnica.pt</v>
          </cell>
          <cell r="G383" t="str">
            <v>Também é distribuida pela Mectel, telef. 21 472 74 00</v>
          </cell>
          <cell r="H383" t="str">
            <v>Quadros para tomadas CEE</v>
          </cell>
          <cell r="I383" t="str">
            <v>Pastas 95 e 96</v>
          </cell>
        </row>
        <row r="384">
          <cell r="A384" t="str">
            <v>ABL SURSOM</v>
          </cell>
          <cell r="B384" t="str">
            <v>SOTÉCNICA</v>
          </cell>
          <cell r="C384" t="str">
            <v>219 737 000</v>
          </cell>
          <cell r="D384" t="str">
            <v>219 737 005</v>
          </cell>
          <cell r="E384" t="str">
            <v>geral@sotecnica.pt</v>
          </cell>
          <cell r="F384" t="str">
            <v>www.sotecnica.pt</v>
          </cell>
          <cell r="G384" t="str">
            <v>Também é distribuida pela Mectel, telef. 21 472 74 00</v>
          </cell>
          <cell r="H384" t="str">
            <v>Quadros para tomadas CEE</v>
          </cell>
          <cell r="I384" t="str">
            <v>Pasta 85</v>
          </cell>
        </row>
        <row r="385">
          <cell r="A385" t="str">
            <v>JEAN MULLER</v>
          </cell>
          <cell r="B385" t="str">
            <v>SOTÉCNICA</v>
          </cell>
          <cell r="C385" t="str">
            <v>219 737 000</v>
          </cell>
          <cell r="D385" t="str">
            <v>219 737 005</v>
          </cell>
          <cell r="E385" t="str">
            <v>geral@sotecnica.pt</v>
          </cell>
          <cell r="F385" t="str">
            <v>www.sotecnica.pt</v>
          </cell>
          <cell r="G385" t="str">
            <v>Também é distribuida pela Mectel, telef. 21 472 74 00</v>
          </cell>
          <cell r="H385" t="str">
            <v>Seccionadores</v>
          </cell>
          <cell r="I385" t="str">
            <v>Pasta 85</v>
          </cell>
        </row>
        <row r="386">
          <cell r="A386" t="str">
            <v>ACKERMANN</v>
          </cell>
          <cell r="B386" t="str">
            <v>SOTÉCNICA</v>
          </cell>
          <cell r="C386" t="str">
            <v>219 737 000</v>
          </cell>
          <cell r="D386" t="str">
            <v>219 737 005</v>
          </cell>
          <cell r="E386" t="str">
            <v>geral@sotecnica.pt</v>
          </cell>
          <cell r="F386" t="str">
            <v>www.sotecnica.pt</v>
          </cell>
          <cell r="H386" t="str">
            <v>Calhas e caixas de pavimento</v>
          </cell>
          <cell r="I386" t="str">
            <v>Pasta 85</v>
          </cell>
        </row>
        <row r="387">
          <cell r="A387" t="str">
            <v>F&amp;G</v>
          </cell>
          <cell r="B387" t="str">
            <v>SOTÉCNICA</v>
          </cell>
          <cell r="C387" t="str">
            <v>219 737 000</v>
          </cell>
          <cell r="D387" t="str">
            <v>219 737 005</v>
          </cell>
          <cell r="E387" t="str">
            <v>geral@sotecnica.pt</v>
          </cell>
          <cell r="F387" t="str">
            <v>www.sotecnica.pt</v>
          </cell>
          <cell r="G387" t="str">
            <v xml:space="preserve">Também Rodrigues da Costa, LDA ( Dist. de Aparelhagens) </v>
          </cell>
          <cell r="H387" t="str">
            <v>Tomadas para M. de Barbear</v>
          </cell>
          <cell r="I387" t="str">
            <v>No CD-ROM</v>
          </cell>
        </row>
        <row r="388">
          <cell r="A388" t="str">
            <v>FELTEN &amp; GUILLEAUME</v>
          </cell>
          <cell r="B388" t="str">
            <v>SOTÉCNICA</v>
          </cell>
          <cell r="C388" t="str">
            <v>219 737 000</v>
          </cell>
          <cell r="D388" t="str">
            <v>219 737 005</v>
          </cell>
          <cell r="E388" t="str">
            <v>geral@sotecnica.pt</v>
          </cell>
          <cell r="F388" t="str">
            <v>www.sotecnica.pt</v>
          </cell>
          <cell r="G388" t="str">
            <v xml:space="preserve">Também é distribuida pela - Elpor ou Mectel </v>
          </cell>
          <cell r="H388" t="str">
            <v>Iluminação</v>
          </cell>
          <cell r="I388" t="str">
            <v>Pasta propria</v>
          </cell>
        </row>
        <row r="389">
          <cell r="A389" t="str">
            <v>INDUSTRONIC</v>
          </cell>
          <cell r="B389" t="str">
            <v>SOTÉCNICA</v>
          </cell>
          <cell r="C389" t="str">
            <v>219 737 000</v>
          </cell>
          <cell r="D389" t="str">
            <v>219 737 005</v>
          </cell>
          <cell r="E389" t="str">
            <v>geral@sotecnica.pt</v>
          </cell>
          <cell r="F389" t="str">
            <v>www.sotecnica.pt</v>
          </cell>
          <cell r="G389" t="str">
            <v xml:space="preserve">Também é distribuida pela - Elpor ou Mectel </v>
          </cell>
          <cell r="H389" t="str">
            <v>Iluminação</v>
          </cell>
          <cell r="I389" t="str">
            <v>Pasta propria</v>
          </cell>
        </row>
        <row r="390">
          <cell r="A390" t="str">
            <v>PEPPERS</v>
          </cell>
          <cell r="B390" t="str">
            <v>SOTÉCNICA</v>
          </cell>
          <cell r="C390" t="str">
            <v>219 737 000</v>
          </cell>
          <cell r="D390" t="str">
            <v>219 737 005</v>
          </cell>
          <cell r="E390" t="str">
            <v>geral@sotecnica.pt</v>
          </cell>
          <cell r="F390" t="str">
            <v>www.sotecnica.pt</v>
          </cell>
          <cell r="G390" t="str">
            <v xml:space="preserve">Também é distribuida pela - Elpor ou Mectel </v>
          </cell>
          <cell r="H390" t="str">
            <v>Iluminação</v>
          </cell>
          <cell r="I390" t="str">
            <v>Pasta propria</v>
          </cell>
        </row>
        <row r="391">
          <cell r="A391" t="str">
            <v>STAHL</v>
          </cell>
          <cell r="B391" t="str">
            <v>SOTÉCNICA</v>
          </cell>
          <cell r="C391" t="str">
            <v>219 737 000</v>
          </cell>
          <cell r="D391" t="str">
            <v>219 737 005</v>
          </cell>
          <cell r="E391" t="str">
            <v>geral@sotecnica.pt</v>
          </cell>
          <cell r="F391" t="str">
            <v>www.sotecnica.pt</v>
          </cell>
          <cell r="G391" t="str">
            <v xml:space="preserve">Também é distribuida pela - Elpor ou Mectel </v>
          </cell>
          <cell r="H391" t="str">
            <v>Iluminação</v>
          </cell>
          <cell r="I391" t="str">
            <v>Pasta propria</v>
          </cell>
        </row>
        <row r="392">
          <cell r="A392" t="str">
            <v>AEG</v>
          </cell>
          <cell r="B392" t="str">
            <v>SOTÉCNICA</v>
          </cell>
          <cell r="C392" t="str">
            <v>219 737 000</v>
          </cell>
          <cell r="D392" t="str">
            <v>219 737 005</v>
          </cell>
          <cell r="E392" t="str">
            <v>geral@sotecnica.pt</v>
          </cell>
          <cell r="F392" t="str">
            <v>www.sotecnica.pt</v>
          </cell>
          <cell r="G392" t="str">
            <v xml:space="preserve">Também é distribuida pela - Elpor ou Mectel </v>
          </cell>
          <cell r="H392" t="str">
            <v>Unidades UPS</v>
          </cell>
          <cell r="I392" t="str">
            <v>Pasta propria</v>
          </cell>
        </row>
        <row r="393">
          <cell r="A393" t="str">
            <v>ALLEN-BRADLEY</v>
          </cell>
          <cell r="B393" t="str">
            <v>SOTÉCNICA</v>
          </cell>
          <cell r="C393" t="str">
            <v>219 737 000</v>
          </cell>
          <cell r="D393" t="str">
            <v>219 737 005</v>
          </cell>
          <cell r="E393" t="str">
            <v>geral@sotecnica.pt</v>
          </cell>
          <cell r="F393" t="str">
            <v>www.sotecnica.pt</v>
          </cell>
          <cell r="G393" t="str">
            <v xml:space="preserve">Também é distribuida pela - Elpor ou Mectel </v>
          </cell>
          <cell r="H393" t="str">
            <v>Automatos</v>
          </cell>
          <cell r="I393" t="str">
            <v>Pasta propria</v>
          </cell>
        </row>
        <row r="394">
          <cell r="A394" t="str">
            <v>ALLEN BRADLEY</v>
          </cell>
          <cell r="B394" t="str">
            <v>SOTÉCNICA</v>
          </cell>
          <cell r="C394" t="str">
            <v>219 737 000</v>
          </cell>
          <cell r="D394" t="str">
            <v>219 737 005</v>
          </cell>
          <cell r="E394" t="str">
            <v>geral@sotecnica.pt</v>
          </cell>
          <cell r="F394" t="str">
            <v>www.sotecnica.pt</v>
          </cell>
          <cell r="G394" t="str">
            <v xml:space="preserve">Também é distribuida pela - Elpor ou Mectel </v>
          </cell>
          <cell r="H394" t="str">
            <v>Autómatos</v>
          </cell>
          <cell r="I394" t="str">
            <v>Pasta propria</v>
          </cell>
        </row>
        <row r="395">
          <cell r="A395" t="str">
            <v>ALLENBRADLEY</v>
          </cell>
          <cell r="B395" t="str">
            <v>SOTÉCNICA</v>
          </cell>
          <cell r="C395" t="str">
            <v>219 737 000</v>
          </cell>
          <cell r="D395" t="str">
            <v>219 737 005</v>
          </cell>
          <cell r="E395" t="str">
            <v>geral@sotecnica.pt</v>
          </cell>
          <cell r="F395" t="str">
            <v>www.sotecnica.pt</v>
          </cell>
          <cell r="G395" t="str">
            <v xml:space="preserve">Também é distribuida pela - Elpor ou Mectel </v>
          </cell>
          <cell r="H395" t="str">
            <v>Autómatos</v>
          </cell>
          <cell r="I395" t="str">
            <v>Pasta propria</v>
          </cell>
        </row>
        <row r="396">
          <cell r="A396" t="str">
            <v>OLDHAM</v>
          </cell>
          <cell r="B396" t="str">
            <v>SOTÉCNICA</v>
          </cell>
          <cell r="C396" t="str">
            <v>219 737 000</v>
          </cell>
          <cell r="D396" t="str">
            <v>219 737 005</v>
          </cell>
          <cell r="E396" t="str">
            <v>geral@sotecnica.pt</v>
          </cell>
          <cell r="F396" t="str">
            <v>www.sotecnica.pt</v>
          </cell>
          <cell r="G396" t="str">
            <v xml:space="preserve">Também é distribuida pela - Elpor ou Mectel </v>
          </cell>
          <cell r="H396" t="str">
            <v>Instrumentação</v>
          </cell>
          <cell r="I396" t="str">
            <v>Pasta propria</v>
          </cell>
        </row>
        <row r="397">
          <cell r="A397" t="str">
            <v>Kotzolt</v>
          </cell>
          <cell r="B397" t="str">
            <v>SOTÉCNICA</v>
          </cell>
          <cell r="C397" t="str">
            <v>219 737 000</v>
          </cell>
          <cell r="D397" t="str">
            <v>219 737 005</v>
          </cell>
          <cell r="E397" t="str">
            <v>geral@sotecnica.pt</v>
          </cell>
          <cell r="F397" t="str">
            <v>www.sotecnica.pt</v>
          </cell>
          <cell r="G397" t="str">
            <v xml:space="preserve">Também é distribuida pela - Elpor ou Mectel </v>
          </cell>
          <cell r="H397" t="str">
            <v>Iluminação tubular</v>
          </cell>
          <cell r="I397" t="str">
            <v>Pasta propria</v>
          </cell>
        </row>
        <row r="398">
          <cell r="A398" t="str">
            <v>OtyLight</v>
          </cell>
          <cell r="B398" t="str">
            <v>SOTÉCNICA</v>
          </cell>
          <cell r="C398" t="str">
            <v>219 737 000</v>
          </cell>
          <cell r="D398" t="str">
            <v>219 737 005</v>
          </cell>
          <cell r="E398" t="str">
            <v>geral@sotecnica.pt</v>
          </cell>
          <cell r="F398" t="str">
            <v>www.sotecnica.pt</v>
          </cell>
          <cell r="G398" t="str">
            <v xml:space="preserve">Também é distribuida pela - Elpor ou Mectel </v>
          </cell>
          <cell r="H398" t="str">
            <v>Iluminação</v>
          </cell>
          <cell r="I398" t="str">
            <v>Pasta propria</v>
          </cell>
        </row>
        <row r="399">
          <cell r="A399" t="str">
            <v>Enervac Corporatin</v>
          </cell>
          <cell r="B399" t="str">
            <v>SOTÉCNICA</v>
          </cell>
          <cell r="C399" t="str">
            <v>219 737 000</v>
          </cell>
          <cell r="D399" t="str">
            <v>219 737 005</v>
          </cell>
          <cell r="E399" t="str">
            <v>geral@sotecnica.pt</v>
          </cell>
          <cell r="F399" t="str">
            <v>www.enervac.com</v>
          </cell>
          <cell r="G399" t="str">
            <v xml:space="preserve">Também é distribuida pela - Elpor ou Mectel </v>
          </cell>
          <cell r="H399" t="str">
            <v>Iluminação</v>
          </cell>
          <cell r="I399" t="str">
            <v>Pasta propria</v>
          </cell>
        </row>
        <row r="400">
          <cell r="A400" t="str">
            <v>Enervac</v>
          </cell>
          <cell r="B400" t="str">
            <v>SOTÉCNICA</v>
          </cell>
          <cell r="C400" t="str">
            <v>219 737 000</v>
          </cell>
          <cell r="D400" t="str">
            <v>219 737 005</v>
          </cell>
          <cell r="E400" t="str">
            <v>geral@sotecnica.pt</v>
          </cell>
          <cell r="F400" t="str">
            <v>www.enervac.com</v>
          </cell>
          <cell r="G400" t="str">
            <v xml:space="preserve">Também é distribuida pela - Elpor ou Mectel </v>
          </cell>
          <cell r="H400" t="str">
            <v>Iluminação</v>
          </cell>
          <cell r="I400" t="str">
            <v>Pasta propria</v>
          </cell>
        </row>
        <row r="401">
          <cell r="A401" t="str">
            <v>Arbiter Siystems</v>
          </cell>
          <cell r="B401" t="str">
            <v>SOTÉCNICA</v>
          </cell>
          <cell r="C401" t="str">
            <v>219 737 000</v>
          </cell>
          <cell r="D401" t="str">
            <v>219 737 005</v>
          </cell>
          <cell r="E401" t="str">
            <v>geral@sotecnica.pt</v>
          </cell>
          <cell r="F401" t="str">
            <v>www.arbiter.com</v>
          </cell>
          <cell r="G401" t="str">
            <v xml:space="preserve">Também é distribuida pela - Elpor ou Mectel </v>
          </cell>
          <cell r="H401" t="str">
            <v>Iluminação</v>
          </cell>
          <cell r="I401" t="str">
            <v>Pasta propria</v>
          </cell>
        </row>
        <row r="402">
          <cell r="A402" t="str">
            <v>Arbiter</v>
          </cell>
          <cell r="B402" t="str">
            <v>SOTÉCNICA</v>
          </cell>
          <cell r="C402" t="str">
            <v>219 737 000</v>
          </cell>
          <cell r="D402" t="str">
            <v>219 737 005</v>
          </cell>
          <cell r="E402" t="str">
            <v>geral@sotecnica.pt</v>
          </cell>
          <cell r="F402" t="str">
            <v>www.arbiter.com</v>
          </cell>
          <cell r="G402" t="str">
            <v xml:space="preserve">Também é distribuida pela - Elpor ou Mectel </v>
          </cell>
          <cell r="H402" t="str">
            <v>Iluminação</v>
          </cell>
          <cell r="I402" t="str">
            <v>Pasta propria</v>
          </cell>
        </row>
        <row r="403">
          <cell r="A403" t="str">
            <v>California instrumets</v>
          </cell>
          <cell r="B403" t="str">
            <v>SOTÉCNICA</v>
          </cell>
          <cell r="C403" t="str">
            <v>219 737 000</v>
          </cell>
          <cell r="D403" t="str">
            <v>219 737 005</v>
          </cell>
          <cell r="E403" t="str">
            <v>geral@sotecnica.pt</v>
          </cell>
          <cell r="F403" t="str">
            <v>www.calinst.com</v>
          </cell>
          <cell r="G403" t="str">
            <v xml:space="preserve">Também é distribuida pela - Elpor ou Mectel </v>
          </cell>
          <cell r="H403" t="str">
            <v>Iluminação</v>
          </cell>
          <cell r="I403" t="str">
            <v>Pasta propria</v>
          </cell>
        </row>
        <row r="404">
          <cell r="A404" t="str">
            <v>Vitrek</v>
          </cell>
          <cell r="B404" t="str">
            <v>SOTÉCNICA</v>
          </cell>
          <cell r="C404" t="str">
            <v>219 737 000</v>
          </cell>
          <cell r="D404" t="str">
            <v>219 737 005</v>
          </cell>
          <cell r="E404" t="str">
            <v>geral@sotecnica.pt</v>
          </cell>
          <cell r="F404" t="str">
            <v>www.vitrek.com</v>
          </cell>
          <cell r="G404" t="str">
            <v xml:space="preserve">Também é distribuida pela - Elpor ou Mectel </v>
          </cell>
          <cell r="H404" t="str">
            <v>Obturações corta fogo</v>
          </cell>
          <cell r="I404" t="str">
            <v>Pasta 86</v>
          </cell>
        </row>
        <row r="405">
          <cell r="A405" t="str">
            <v>Tinsley</v>
          </cell>
          <cell r="B405" t="str">
            <v>SOTÉCNICA</v>
          </cell>
          <cell r="C405" t="str">
            <v>219 737 000</v>
          </cell>
          <cell r="D405" t="str">
            <v>219 737 005</v>
          </cell>
          <cell r="E405" t="str">
            <v>geral@sotecnica.pt</v>
          </cell>
          <cell r="F405" t="str">
            <v>www.vitrek.com</v>
          </cell>
          <cell r="G405" t="str">
            <v xml:space="preserve">Também é distribuida pela - Elpor ou Mectel </v>
          </cell>
          <cell r="H405" t="str">
            <v>Video porteiro</v>
          </cell>
          <cell r="I405" t="str">
            <v>Pasta 86</v>
          </cell>
        </row>
        <row r="406">
          <cell r="A406" t="str">
            <v>Behlman</v>
          </cell>
          <cell r="B406" t="str">
            <v>SOTÉCNICA</v>
          </cell>
          <cell r="C406" t="str">
            <v>219 737 000</v>
          </cell>
          <cell r="D406" t="str">
            <v>219 737 005</v>
          </cell>
          <cell r="E406" t="str">
            <v>geral@sotecnica.pt</v>
          </cell>
          <cell r="F406" t="str">
            <v>www.behlman.com</v>
          </cell>
          <cell r="G406" t="str">
            <v xml:space="preserve">Também é distribuida pela - Elpor ou Mectel </v>
          </cell>
          <cell r="H406" t="str">
            <v>Iluminação por ledes</v>
          </cell>
          <cell r="I406" t="str">
            <v>Pasta 86</v>
          </cell>
        </row>
        <row r="407">
          <cell r="A407" t="str">
            <v>Baur</v>
          </cell>
          <cell r="B407" t="str">
            <v>SOTÉCNICA</v>
          </cell>
          <cell r="C407" t="str">
            <v>219 737 000</v>
          </cell>
          <cell r="D407" t="str">
            <v>219 737 005</v>
          </cell>
          <cell r="E407" t="str">
            <v>geral@sotecnica.pt</v>
          </cell>
          <cell r="F407" t="str">
            <v>www.baur.at</v>
          </cell>
          <cell r="G407" t="str">
            <v xml:space="preserve">Também é distribuida pela - Elpor ou Mectel </v>
          </cell>
          <cell r="H407" t="str">
            <v>Iluminação por ledes</v>
          </cell>
          <cell r="I407" t="str">
            <v>Pasta 86</v>
          </cell>
        </row>
        <row r="408">
          <cell r="A408" t="str">
            <v>Ross Engineering</v>
          </cell>
          <cell r="B408" t="str">
            <v>SOTÉCNICA</v>
          </cell>
          <cell r="C408" t="str">
            <v>219 737 000</v>
          </cell>
          <cell r="D408" t="str">
            <v>219 737 005</v>
          </cell>
          <cell r="E408" t="str">
            <v>geral@sotecnica.pt</v>
          </cell>
          <cell r="F408" t="str">
            <v>www.baur.at</v>
          </cell>
          <cell r="G408" t="str">
            <v xml:space="preserve">Também é distribuida pela - Elpor ou Mectel </v>
          </cell>
          <cell r="H408" t="str">
            <v>Iluminação por ledes</v>
          </cell>
          <cell r="I408" t="str">
            <v>Pasta 86</v>
          </cell>
        </row>
        <row r="409">
          <cell r="A409" t="str">
            <v>ACAPRI</v>
          </cell>
          <cell r="B409" t="str">
            <v>TECNICON</v>
          </cell>
          <cell r="C409" t="str">
            <v>217 991 000</v>
          </cell>
          <cell r="D409" t="str">
            <v>217 964 086</v>
          </cell>
          <cell r="E409" t="str">
            <v>tecnicon@tecnicon.pt</v>
          </cell>
          <cell r="F409" t="str">
            <v>Desconhecida</v>
          </cell>
          <cell r="G409" t="str">
            <v xml:space="preserve">Também é distribuida pela - Elpor ou Mectel </v>
          </cell>
          <cell r="H409" t="str">
            <v>Iluminação</v>
          </cell>
          <cell r="I409" t="str">
            <v>Pasta 86</v>
          </cell>
        </row>
        <row r="410">
          <cell r="A410" t="str">
            <v>GIRA</v>
          </cell>
          <cell r="B410" t="str">
            <v>TECNICON</v>
          </cell>
          <cell r="C410" t="str">
            <v>217 991 000</v>
          </cell>
          <cell r="D410" t="str">
            <v>217 964 086</v>
          </cell>
          <cell r="E410" t="str">
            <v>tecnicon@tecnicon.pt</v>
          </cell>
          <cell r="F410" t="str">
            <v>Desconhecida</v>
          </cell>
          <cell r="G410" t="str">
            <v xml:space="preserve">Também é distribuida pela - Elpor ou Mectel </v>
          </cell>
          <cell r="H410" t="str">
            <v>Aparelhagem</v>
          </cell>
          <cell r="I410" t="str">
            <v>Pasta 86</v>
          </cell>
        </row>
        <row r="411">
          <cell r="A411" t="str">
            <v>BRT</v>
          </cell>
          <cell r="B411" t="str">
            <v>TECNICON</v>
          </cell>
          <cell r="C411" t="str">
            <v>217 991 000</v>
          </cell>
          <cell r="D411" t="str">
            <v>217 964 086</v>
          </cell>
          <cell r="E411" t="str">
            <v>tecnicon@tecnicon.pt</v>
          </cell>
          <cell r="F411" t="str">
            <v>Desconhecida</v>
          </cell>
          <cell r="G411" t="str">
            <v xml:space="preserve">Também é distribuida pela - Elpor ou Mectel </v>
          </cell>
          <cell r="H411" t="str">
            <v>Iluminação</v>
          </cell>
          <cell r="I411" t="str">
            <v>Pasta 86</v>
          </cell>
        </row>
        <row r="412">
          <cell r="A412" t="str">
            <v>ECLAIRAGE LIGHT</v>
          </cell>
          <cell r="B412" t="str">
            <v>TECNICON</v>
          </cell>
          <cell r="C412" t="str">
            <v>217 991 000</v>
          </cell>
          <cell r="D412" t="str">
            <v>217 964 086</v>
          </cell>
          <cell r="E412" t="str">
            <v>tecnicon@tecnicon.pt</v>
          </cell>
          <cell r="F412" t="str">
            <v>Desconhecida</v>
          </cell>
          <cell r="G412" t="str">
            <v xml:space="preserve">Também é distribuida pela - Elpor ou Mectel </v>
          </cell>
          <cell r="H412" t="str">
            <v>Iluminação</v>
          </cell>
          <cell r="I412" t="str">
            <v>Pasta 86</v>
          </cell>
        </row>
        <row r="413">
          <cell r="A413" t="str">
            <v>ECLAIRAGE</v>
          </cell>
          <cell r="B413" t="str">
            <v>TECNICON</v>
          </cell>
          <cell r="C413" t="str">
            <v>217 991 000</v>
          </cell>
          <cell r="D413" t="str">
            <v>217 964 086</v>
          </cell>
          <cell r="E413" t="str">
            <v>tecnicon@tecnicon.pt</v>
          </cell>
          <cell r="F413" t="str">
            <v>Desconhecida</v>
          </cell>
          <cell r="G413" t="str">
            <v xml:space="preserve">Também é distribuida pela - Elpor ou Mectel </v>
          </cell>
          <cell r="H413" t="str">
            <v>Iluminação</v>
          </cell>
          <cell r="I413" t="str">
            <v>Pasta 86</v>
          </cell>
        </row>
        <row r="414">
          <cell r="A414" t="str">
            <v>ROGER PRADIER</v>
          </cell>
          <cell r="B414" t="str">
            <v>TECNICON</v>
          </cell>
          <cell r="C414" t="str">
            <v>217 991 000</v>
          </cell>
          <cell r="D414" t="str">
            <v>217 964 086</v>
          </cell>
          <cell r="E414" t="str">
            <v>tecnicon@tecnicon.pt</v>
          </cell>
          <cell r="F414" t="str">
            <v>Desconhecida</v>
          </cell>
          <cell r="G414" t="str">
            <v xml:space="preserve">Também é distribuida pela - Elpor ou Mectel </v>
          </cell>
          <cell r="H414" t="str">
            <v>Iluminação</v>
          </cell>
          <cell r="I414" t="str">
            <v>Pasta 86</v>
          </cell>
        </row>
        <row r="415">
          <cell r="A415" t="str">
            <v>ROGER</v>
          </cell>
          <cell r="B415" t="str">
            <v>TECNICON</v>
          </cell>
          <cell r="C415" t="str">
            <v>217 991 000</v>
          </cell>
          <cell r="D415" t="str">
            <v>217 964 086</v>
          </cell>
          <cell r="E415" t="str">
            <v>tecnicon@tecnicon.pt</v>
          </cell>
          <cell r="F415" t="str">
            <v>Desconhecida</v>
          </cell>
          <cell r="G415" t="str">
            <v xml:space="preserve">Também é distribuida pela - Elpor ou Mectel </v>
          </cell>
          <cell r="H415" t="str">
            <v>Iluminação</v>
          </cell>
          <cell r="I415" t="str">
            <v>Pasta 86</v>
          </cell>
        </row>
        <row r="416">
          <cell r="A416" t="str">
            <v>TECNICON</v>
          </cell>
          <cell r="B416" t="str">
            <v>TECNICON</v>
          </cell>
          <cell r="C416" t="str">
            <v>217 991 000</v>
          </cell>
          <cell r="D416" t="str">
            <v>217 964 086</v>
          </cell>
          <cell r="E416" t="str">
            <v>tecnicon@tecnicon.pt</v>
          </cell>
          <cell r="F416" t="str">
            <v>Desconhecida</v>
          </cell>
          <cell r="G416" t="str">
            <v xml:space="preserve">Também é distribuida pela - Elpor ou Mectel </v>
          </cell>
          <cell r="H416" t="str">
            <v>Iluminação</v>
          </cell>
          <cell r="I416" t="str">
            <v>Pasta 86</v>
          </cell>
        </row>
        <row r="417">
          <cell r="A417" t="str">
            <v>DIL</v>
          </cell>
          <cell r="B417" t="str">
            <v>TECNICON</v>
          </cell>
          <cell r="C417" t="str">
            <v>217 991 000</v>
          </cell>
          <cell r="D417" t="str">
            <v>217 964 086</v>
          </cell>
          <cell r="E417" t="str">
            <v>tecnicon@tecnicon.pt</v>
          </cell>
          <cell r="F417" t="str">
            <v>Desconhecida</v>
          </cell>
          <cell r="G417" t="str">
            <v xml:space="preserve">Também é distribuida pela - Elpor ou Mectel </v>
          </cell>
          <cell r="H417" t="str">
            <v>Iluminação tubular</v>
          </cell>
          <cell r="I417" t="str">
            <v>Pasta 85</v>
          </cell>
        </row>
        <row r="418">
          <cell r="A418" t="str">
            <v>DOSE</v>
          </cell>
          <cell r="B418" t="str">
            <v>Lenave</v>
          </cell>
          <cell r="C418" t="str">
            <v>213 223 190</v>
          </cell>
          <cell r="D418" t="str">
            <v>213 420 968</v>
          </cell>
          <cell r="E418" t="str">
            <v>lenave@mail.telepac.pt</v>
          </cell>
          <cell r="F418" t="str">
            <v>Desconhecida</v>
          </cell>
          <cell r="G418" t="str">
            <v xml:space="preserve">Também é distribuida pela - Elpor ou Mectel </v>
          </cell>
          <cell r="H418" t="str">
            <v>Sinalização de segurança</v>
          </cell>
          <cell r="I418" t="str">
            <v>Pasta 85</v>
          </cell>
        </row>
        <row r="419">
          <cell r="A419" t="str">
            <v>Matra</v>
          </cell>
          <cell r="B419" t="str">
            <v>Elotécnico</v>
          </cell>
          <cell r="C419" t="str">
            <v>214 308 300</v>
          </cell>
          <cell r="D419" t="str">
            <v>214 308 399</v>
          </cell>
          <cell r="E419" t="str">
            <v>c.amaral@elotecnico.pt</v>
          </cell>
          <cell r="F419" t="str">
            <v>Desconhecida</v>
          </cell>
          <cell r="G419" t="str">
            <v xml:space="preserve">Também é distribuida pela - Elpor ou Mectel </v>
          </cell>
          <cell r="H419" t="str">
            <v>Sinalização de segurança</v>
          </cell>
          <cell r="I419" t="str">
            <v>Pasta 85</v>
          </cell>
        </row>
        <row r="420">
          <cell r="A420" t="str">
            <v>Martinelli Luce</v>
          </cell>
          <cell r="B420" t="str">
            <v>Mata &amp; Marques, LDA</v>
          </cell>
          <cell r="C420" t="str">
            <v>213 016 096</v>
          </cell>
          <cell r="D420" t="str">
            <v>213 016 096</v>
          </cell>
          <cell r="E420" t="str">
            <v>Desconhecido</v>
          </cell>
          <cell r="F420" t="str">
            <v>Desconhecida</v>
          </cell>
          <cell r="G420" t="str">
            <v xml:space="preserve">Também é distribuida pela - Elpor ou Mectel </v>
          </cell>
          <cell r="H420" t="str">
            <v>Sinalização de segurança</v>
          </cell>
          <cell r="I420" t="str">
            <v>Pasta 85</v>
          </cell>
        </row>
        <row r="421">
          <cell r="A421" t="str">
            <v>MartinelliLuce</v>
          </cell>
          <cell r="B421" t="str">
            <v>Mata &amp; Marques, LDA</v>
          </cell>
          <cell r="C421" t="str">
            <v>213 016 096</v>
          </cell>
          <cell r="D421" t="str">
            <v>213 016 096</v>
          </cell>
          <cell r="E421" t="str">
            <v>Desconhecido</v>
          </cell>
          <cell r="F421" t="str">
            <v>Desconhecida</v>
          </cell>
          <cell r="G421" t="str">
            <v xml:space="preserve">Também Rodrigues da Costa, LDA ( Dist. de Aparelhagens) </v>
          </cell>
          <cell r="H421" t="str">
            <v>Iluminação</v>
          </cell>
          <cell r="I421" t="str">
            <v>Pasta 85</v>
          </cell>
        </row>
        <row r="422">
          <cell r="A422" t="str">
            <v>Argina</v>
          </cell>
          <cell r="B422" t="str">
            <v>Jetcable, lda</v>
          </cell>
          <cell r="C422" t="str">
            <v>214 388 240</v>
          </cell>
          <cell r="D422" t="str">
            <v>214 388 242</v>
          </cell>
          <cell r="E422" t="str">
            <v>geral@jetcable.pt</v>
          </cell>
          <cell r="F422" t="str">
            <v>www.jetcable.pt</v>
          </cell>
          <cell r="G422" t="str">
            <v xml:space="preserve">Também Rodrigues da Costa, LDA ( Dist. de Aparelhagens) </v>
          </cell>
          <cell r="H422" t="str">
            <v>Segurança</v>
          </cell>
          <cell r="I422" t="str">
            <v>No CD-ROM</v>
          </cell>
        </row>
        <row r="423">
          <cell r="A423" t="str">
            <v>BPT</v>
          </cell>
          <cell r="B423" t="str">
            <v>Casa das Lâmpadas</v>
          </cell>
          <cell r="C423" t="str">
            <v>218 429 950</v>
          </cell>
          <cell r="D423" t="str">
            <v>218 493 387</v>
          </cell>
          <cell r="E423" t="str">
            <v>calamp@mail.telepac.pt</v>
          </cell>
          <cell r="F423" t="str">
            <v>Desconhecida</v>
          </cell>
          <cell r="G423" t="str">
            <v xml:space="preserve">Também é distribuida pela - Elpor ou Mectel </v>
          </cell>
          <cell r="H423" t="str">
            <v>Vídeo Porteiro</v>
          </cell>
          <cell r="I423" t="str">
            <v>Pastas 95 e 96</v>
          </cell>
        </row>
        <row r="424">
          <cell r="A424" t="str">
            <v>FR</v>
          </cell>
          <cell r="B424" t="str">
            <v>Casa das Lâmpadas</v>
          </cell>
          <cell r="C424" t="str">
            <v>218 429 950</v>
          </cell>
          <cell r="D424" t="str">
            <v>218 493 387</v>
          </cell>
          <cell r="E424" t="str">
            <v>calamp@mail.telepac.pt</v>
          </cell>
          <cell r="F424" t="str">
            <v>Desconhecida</v>
          </cell>
          <cell r="G424" t="str">
            <v xml:space="preserve">Também é distribuida pela - Elpor ou Mectel </v>
          </cell>
          <cell r="H424" t="str">
            <v>Antenas de Radio e TV</v>
          </cell>
          <cell r="I424" t="str">
            <v>Pastas 95 e 96</v>
          </cell>
        </row>
        <row r="425">
          <cell r="A425" t="str">
            <v>FRACARRO</v>
          </cell>
          <cell r="B425" t="str">
            <v>Casa das Lâmpadas</v>
          </cell>
          <cell r="C425" t="str">
            <v>218 429 950</v>
          </cell>
          <cell r="D425" t="str">
            <v>218 493 387</v>
          </cell>
          <cell r="E425" t="str">
            <v>calamp@mail.telepac.pt</v>
          </cell>
          <cell r="F425" t="str">
            <v>Desconhecida</v>
          </cell>
          <cell r="G425" t="str">
            <v xml:space="preserve">Também é distribuida pela - Elpor ou Mectel </v>
          </cell>
          <cell r="H425" t="str">
            <v>Antenas de Radio e TV</v>
          </cell>
          <cell r="I425" t="str">
            <v>Pastas 95 e 96</v>
          </cell>
        </row>
        <row r="426">
          <cell r="A426" t="str">
            <v>JUNG</v>
          </cell>
          <cell r="B426" t="str">
            <v>Casa das Lâmpadas</v>
          </cell>
          <cell r="C426" t="str">
            <v>218 429 950</v>
          </cell>
          <cell r="D426" t="str">
            <v>218 493 387</v>
          </cell>
          <cell r="E426" t="str">
            <v>calamp@mail.telepac.pt</v>
          </cell>
          <cell r="F426" t="str">
            <v>Desconhecida</v>
          </cell>
          <cell r="G426" t="str">
            <v xml:space="preserve">Também é distribuida pela - Elpor ou Mectel </v>
          </cell>
          <cell r="H426" t="str">
            <v>Aparelhagem</v>
          </cell>
          <cell r="I426" t="str">
            <v>Pastas 95 e 96</v>
          </cell>
        </row>
        <row r="427">
          <cell r="A427" t="str">
            <v>CONDOR</v>
          </cell>
          <cell r="B427" t="str">
            <v>Casa das Lâmpadas</v>
          </cell>
          <cell r="C427" t="str">
            <v>218 429 950</v>
          </cell>
          <cell r="D427" t="str">
            <v>218 493 387</v>
          </cell>
          <cell r="E427" t="str">
            <v>calamp@mail.telepac.pt</v>
          </cell>
          <cell r="F427" t="str">
            <v>Desconhecida</v>
          </cell>
          <cell r="G427" t="str">
            <v xml:space="preserve">Também é distribuida pela - Elpor ou Mectel </v>
          </cell>
          <cell r="H427" t="str">
            <v>Disjuntores</v>
          </cell>
          <cell r="I427" t="str">
            <v>Pastas 95 e 96</v>
          </cell>
        </row>
        <row r="428">
          <cell r="A428" t="str">
            <v>PERRY</v>
          </cell>
          <cell r="B428" t="str">
            <v>Casa das Lâmpadas</v>
          </cell>
          <cell r="C428" t="str">
            <v>218 429 950</v>
          </cell>
          <cell r="D428" t="str">
            <v>218 493 387</v>
          </cell>
          <cell r="E428" t="str">
            <v>calamp@mail.telepac.pt</v>
          </cell>
          <cell r="F428" t="str">
            <v>Desconhecida</v>
          </cell>
          <cell r="G428" t="str">
            <v xml:space="preserve">Também é distribuida pela - Elpor ou Mectel </v>
          </cell>
          <cell r="H428" t="str">
            <v>Material sonoro</v>
          </cell>
          <cell r="I428" t="str">
            <v>Pastas 95 e 96</v>
          </cell>
        </row>
        <row r="429">
          <cell r="A429" t="str">
            <v>SCHYLLER</v>
          </cell>
          <cell r="B429" t="str">
            <v>Casa das Lâmpadas</v>
          </cell>
          <cell r="C429" t="str">
            <v>218 429 950</v>
          </cell>
          <cell r="D429" t="str">
            <v>218 493 387</v>
          </cell>
          <cell r="E429" t="str">
            <v>calamp@mail.telepac.pt</v>
          </cell>
          <cell r="F429" t="str">
            <v>Desconhecida</v>
          </cell>
          <cell r="G429" t="str">
            <v xml:space="preserve">Também é distribuida pela - Elpor ou Mectel </v>
          </cell>
          <cell r="H429" t="str">
            <v>Quadros eléctricos moveis</v>
          </cell>
          <cell r="I429" t="str">
            <v>Pastas 95 e 96</v>
          </cell>
        </row>
        <row r="430">
          <cell r="A430" t="str">
            <v>ELICENT</v>
          </cell>
          <cell r="B430" t="str">
            <v>Casa das Lâmpadas</v>
          </cell>
          <cell r="C430" t="str">
            <v>218 429 950</v>
          </cell>
          <cell r="D430" t="str">
            <v>218 493 387</v>
          </cell>
          <cell r="E430" t="str">
            <v>calamp@mail.telepac.pt</v>
          </cell>
          <cell r="F430" t="str">
            <v>Desconhecida</v>
          </cell>
          <cell r="G430" t="str">
            <v xml:space="preserve">Também é distribuida pela - Elpor ou Mectel </v>
          </cell>
          <cell r="H430" t="str">
            <v>Exaustores</v>
          </cell>
          <cell r="I430" t="str">
            <v>Pastas 95 e 96</v>
          </cell>
        </row>
        <row r="431">
          <cell r="A431" t="str">
            <v>AUDOLI</v>
          </cell>
          <cell r="B431" t="str">
            <v>Casa das Lâmpadas</v>
          </cell>
          <cell r="C431" t="str">
            <v>218 429 950</v>
          </cell>
          <cell r="D431" t="str">
            <v>218 493 387</v>
          </cell>
          <cell r="E431" t="str">
            <v>calamp@mail.telepac.pt</v>
          </cell>
          <cell r="F431" t="str">
            <v>Desconhecida</v>
          </cell>
          <cell r="G431" t="str">
            <v xml:space="preserve">Também é distribuida pela - Elpor ou Mectel </v>
          </cell>
          <cell r="H431" t="str">
            <v>Contactores e relés</v>
          </cell>
          <cell r="I431" t="str">
            <v>Pastas 95 e 96</v>
          </cell>
        </row>
        <row r="432">
          <cell r="A432" t="str">
            <v>SAIP</v>
          </cell>
          <cell r="B432" t="str">
            <v>Casa das Lâmpadas</v>
          </cell>
          <cell r="C432" t="str">
            <v>218 429 950</v>
          </cell>
          <cell r="D432" t="str">
            <v>218 493 387</v>
          </cell>
          <cell r="E432" t="str">
            <v>calamp@mail.telepac.pt</v>
          </cell>
          <cell r="F432" t="str">
            <v>Desconhecida</v>
          </cell>
          <cell r="G432" t="str">
            <v xml:space="preserve">Também é distribuida pela - Elpor ou Mectel </v>
          </cell>
          <cell r="H432" t="str">
            <v>Quadros eléctricos</v>
          </cell>
          <cell r="I432" t="str">
            <v>Pastas 95 e 96</v>
          </cell>
        </row>
        <row r="433">
          <cell r="A433" t="str">
            <v>CANALPLAST</v>
          </cell>
          <cell r="B433" t="str">
            <v>Casa das Lâmpadas</v>
          </cell>
          <cell r="C433" t="str">
            <v>218 429 950</v>
          </cell>
          <cell r="D433" t="str">
            <v>218 493 387</v>
          </cell>
          <cell r="E433" t="str">
            <v>calamp@mail.telepac.pt</v>
          </cell>
          <cell r="F433" t="str">
            <v>Desconhecida</v>
          </cell>
          <cell r="G433" t="str">
            <v xml:space="preserve">Também é distribuida pela - Elpor ou Mectel </v>
          </cell>
          <cell r="H433" t="str">
            <v>Calhas de rodapé</v>
          </cell>
          <cell r="I433" t="str">
            <v>Pastas 95 e 96</v>
          </cell>
        </row>
        <row r="434">
          <cell r="A434" t="str">
            <v>OVA</v>
          </cell>
          <cell r="B434" t="str">
            <v>Casa das Lâmpadas</v>
          </cell>
          <cell r="C434" t="str">
            <v>218 429 950</v>
          </cell>
          <cell r="D434" t="str">
            <v>218 493 387</v>
          </cell>
          <cell r="E434" t="str">
            <v>calamp@mail.telepac.pt</v>
          </cell>
          <cell r="F434" t="str">
            <v>www.ova.it</v>
          </cell>
          <cell r="G434" t="str">
            <v xml:space="preserve">Também é distribuida pela - Elpor ou Mectel </v>
          </cell>
          <cell r="H434" t="str">
            <v>Iluminação de emergência</v>
          </cell>
          <cell r="I434" t="str">
            <v>Pastas 95 e 96</v>
          </cell>
        </row>
        <row r="435">
          <cell r="A435" t="str">
            <v>O.V.A.</v>
          </cell>
          <cell r="B435" t="str">
            <v>Casa das Lâmpadas</v>
          </cell>
          <cell r="C435" t="str">
            <v>218 429 950</v>
          </cell>
          <cell r="D435" t="str">
            <v>218 493 387</v>
          </cell>
          <cell r="E435" t="str">
            <v>calamp@mail.telepac.pt</v>
          </cell>
          <cell r="F435" t="str">
            <v>www.ova.it</v>
          </cell>
          <cell r="G435" t="str">
            <v xml:space="preserve">Também é distribuida pela - Elpor ou Mectel </v>
          </cell>
          <cell r="H435" t="str">
            <v>Iluminação de emergência</v>
          </cell>
          <cell r="I435" t="str">
            <v>Pastas 95 e 96</v>
          </cell>
        </row>
        <row r="436">
          <cell r="A436" t="str">
            <v>DISANO</v>
          </cell>
          <cell r="B436" t="str">
            <v>Casa das Lâmpadas</v>
          </cell>
          <cell r="C436" t="str">
            <v>218 429 950</v>
          </cell>
          <cell r="D436" t="str">
            <v>218 493 387</v>
          </cell>
          <cell r="E436" t="str">
            <v>calamp@mail.telepac.pt</v>
          </cell>
          <cell r="F436" t="str">
            <v>Desconhecida</v>
          </cell>
          <cell r="G436" t="str">
            <v xml:space="preserve">Também é distribuida pela - Elpor ou Mectel </v>
          </cell>
          <cell r="H436" t="str">
            <v>Iluminação</v>
          </cell>
          <cell r="I436" t="str">
            <v>Pastas 95 e 96</v>
          </cell>
        </row>
        <row r="437">
          <cell r="A437" t="str">
            <v>Fosnova</v>
          </cell>
          <cell r="B437" t="str">
            <v>Casa das Lâmpadas</v>
          </cell>
          <cell r="C437" t="str">
            <v>218 429 950</v>
          </cell>
          <cell r="D437" t="str">
            <v>218 493 387</v>
          </cell>
          <cell r="E437" t="str">
            <v>calamp@mail.telepac.pt</v>
          </cell>
          <cell r="F437" t="str">
            <v>Desconhecida</v>
          </cell>
          <cell r="G437" t="str">
            <v xml:space="preserve">Também é distribuida pela - Elpor ou Mectel </v>
          </cell>
          <cell r="H437" t="str">
            <v>Iluminação</v>
          </cell>
          <cell r="I437" t="str">
            <v>Pastas 95 e 96</v>
          </cell>
        </row>
        <row r="438">
          <cell r="A438" t="str">
            <v>Chef</v>
          </cell>
          <cell r="B438" t="str">
            <v>Casa das Lâmpadas</v>
          </cell>
          <cell r="C438" t="str">
            <v>218 429 950</v>
          </cell>
          <cell r="D438" t="str">
            <v>218 493 387</v>
          </cell>
          <cell r="E438" t="str">
            <v>calamp@mail.telepac.pt</v>
          </cell>
          <cell r="F438" t="str">
            <v>Desconhecida</v>
          </cell>
          <cell r="G438" t="str">
            <v xml:space="preserve">Também é distribuida pela - Elpor ou Mectel </v>
          </cell>
          <cell r="H438" t="str">
            <v>Exaustores</v>
          </cell>
          <cell r="I438" t="str">
            <v>Pastas 95 e 96</v>
          </cell>
        </row>
        <row r="439">
          <cell r="A439" t="str">
            <v>Elicent</v>
          </cell>
          <cell r="B439" t="str">
            <v>Casa das Lâmpadas</v>
          </cell>
          <cell r="C439" t="str">
            <v>218 429 950</v>
          </cell>
          <cell r="D439" t="str">
            <v>218 493 387</v>
          </cell>
          <cell r="E439" t="str">
            <v>calamp@mail.telepac.pt</v>
          </cell>
          <cell r="F439" t="str">
            <v>Desconhecida</v>
          </cell>
          <cell r="G439" t="str">
            <v xml:space="preserve">Também é distribuida pela - Elpor ou Mectel </v>
          </cell>
          <cell r="H439" t="str">
            <v>Obturações corta fogo</v>
          </cell>
          <cell r="I439" t="str">
            <v>Pasta propria</v>
          </cell>
        </row>
        <row r="440">
          <cell r="A440" t="str">
            <v>Pizzato</v>
          </cell>
          <cell r="B440" t="str">
            <v>Casa das Lâmpadas</v>
          </cell>
          <cell r="C440" t="str">
            <v>218 429 950</v>
          </cell>
          <cell r="D440" t="str">
            <v>218 493 387</v>
          </cell>
          <cell r="E440" t="str">
            <v>calamp@mail.telepac.pt</v>
          </cell>
          <cell r="F440" t="str">
            <v>Desconhecida</v>
          </cell>
          <cell r="G440" t="str">
            <v xml:space="preserve">Também é distribuida pela - Elpor ou Mectel </v>
          </cell>
          <cell r="H440" t="str">
            <v>Grupos Emergência</v>
          </cell>
          <cell r="I440" t="str">
            <v>Pastas 95 e 96</v>
          </cell>
        </row>
        <row r="441">
          <cell r="A441" t="str">
            <v>Ellephon</v>
          </cell>
          <cell r="B441" t="str">
            <v>Casa das Lâmpadas</v>
          </cell>
          <cell r="C441" t="str">
            <v>218 429 950</v>
          </cell>
          <cell r="D441" t="str">
            <v>218 493 387</v>
          </cell>
          <cell r="E441" t="str">
            <v>calamp@mail.telepac.pt</v>
          </cell>
          <cell r="F441" t="str">
            <v>Desconhecida</v>
          </cell>
          <cell r="G441" t="str">
            <v xml:space="preserve">Também é distribuida pela - Mectel </v>
          </cell>
          <cell r="H441" t="str">
            <v>Secadores de cabelo</v>
          </cell>
          <cell r="I441" t="str">
            <v>Pastas 95 e 96</v>
          </cell>
        </row>
        <row r="442">
          <cell r="A442" t="str">
            <v>Vimar</v>
          </cell>
          <cell r="B442" t="str">
            <v>Casa das Lâmpadas</v>
          </cell>
          <cell r="C442" t="str">
            <v>218 429 950</v>
          </cell>
          <cell r="D442" t="str">
            <v>218 493 387</v>
          </cell>
          <cell r="E442" t="str">
            <v>calamp@mail.telepac.pt</v>
          </cell>
          <cell r="F442" t="str">
            <v>Desconhecida</v>
          </cell>
          <cell r="G442" t="str">
            <v xml:space="preserve">Também é distribuida pela - Mectel </v>
          </cell>
          <cell r="H442" t="str">
            <v>Aparelhagem</v>
          </cell>
          <cell r="I442" t="str">
            <v>Pastas 95 e 96</v>
          </cell>
        </row>
        <row r="443">
          <cell r="A443" t="str">
            <v>Cri Cri</v>
          </cell>
          <cell r="B443" t="str">
            <v>Casa das Lâmpadas</v>
          </cell>
          <cell r="C443" t="str">
            <v>218 429 950</v>
          </cell>
          <cell r="D443" t="str">
            <v>218 493 387</v>
          </cell>
          <cell r="E443" t="str">
            <v>calamp@mail.telepac.pt</v>
          </cell>
          <cell r="F443" t="str">
            <v>Desconhecida</v>
          </cell>
          <cell r="G443" t="str">
            <v xml:space="preserve">Também é distribuida pela - Mectel </v>
          </cell>
          <cell r="H443" t="str">
            <v>Electrocutores</v>
          </cell>
          <cell r="I443" t="str">
            <v>Pastas 95 e 96</v>
          </cell>
        </row>
        <row r="444">
          <cell r="A444" t="str">
            <v>LOTHUS</v>
          </cell>
          <cell r="B444" t="str">
            <v>Casa das Lâmpadas</v>
          </cell>
          <cell r="C444" t="str">
            <v>218 429 950</v>
          </cell>
          <cell r="D444" t="str">
            <v>218 493 387</v>
          </cell>
          <cell r="E444" t="str">
            <v>calamp@mail.telepac.pt</v>
          </cell>
          <cell r="F444" t="str">
            <v>Desconhecida</v>
          </cell>
          <cell r="G444" t="str">
            <v xml:space="preserve">Também é distribuida pela - Elpor ou Mectel </v>
          </cell>
          <cell r="H444" t="str">
            <v>Protecção e comando e M.T.</v>
          </cell>
          <cell r="I444" t="str">
            <v>PASTA 98</v>
          </cell>
        </row>
        <row r="445">
          <cell r="A445" t="str">
            <v>LUXO</v>
          </cell>
          <cell r="B445" t="str">
            <v>Casa das Lâmpadas</v>
          </cell>
          <cell r="C445" t="str">
            <v>218 429 950</v>
          </cell>
          <cell r="D445" t="str">
            <v>218 493 387</v>
          </cell>
          <cell r="E445" t="str">
            <v>calamp@mail.telepac.pt</v>
          </cell>
          <cell r="F445" t="str">
            <v>Desconhecida</v>
          </cell>
          <cell r="G445" t="str">
            <v xml:space="preserve">Também é distribuida pela - Elpor ou Mectel </v>
          </cell>
          <cell r="H445" t="str">
            <v>Fusíveis</v>
          </cell>
          <cell r="I445" t="str">
            <v>PASTA 98</v>
          </cell>
        </row>
        <row r="446">
          <cell r="A446" t="str">
            <v>PERRU</v>
          </cell>
          <cell r="B446" t="str">
            <v>Casa das Lâmpadas</v>
          </cell>
          <cell r="C446" t="str">
            <v>218 429 950</v>
          </cell>
          <cell r="D446" t="str">
            <v>218 493 387</v>
          </cell>
          <cell r="E446" t="str">
            <v>calamp@mail.telepac.pt</v>
          </cell>
          <cell r="F446" t="str">
            <v>Desconhecida</v>
          </cell>
          <cell r="G446" t="str">
            <v xml:space="preserve">Também é distribuida pela - Elpor ou Mectel </v>
          </cell>
          <cell r="H446" t="str">
            <v>Electrodos de terra</v>
          </cell>
          <cell r="I446" t="str">
            <v>PASTA 98</v>
          </cell>
        </row>
        <row r="447">
          <cell r="A447" t="str">
            <v>ZUCCHINI</v>
          </cell>
          <cell r="B447" t="str">
            <v>Casa das Lâmpadas</v>
          </cell>
          <cell r="C447" t="str">
            <v>218 429 950</v>
          </cell>
          <cell r="D447" t="str">
            <v>218 493 387</v>
          </cell>
          <cell r="E447" t="str">
            <v>calamp@mail.telepac.pt</v>
          </cell>
          <cell r="F447" t="str">
            <v>Desconhecida</v>
          </cell>
          <cell r="G447" t="str">
            <v xml:space="preserve">Também é distribuida pela - Elpor ou Mectel </v>
          </cell>
          <cell r="H447" t="str">
            <v>Cond. Correcção do F. P.</v>
          </cell>
          <cell r="I447" t="str">
            <v>PASTA 98</v>
          </cell>
        </row>
        <row r="448">
          <cell r="A448" t="str">
            <v>ERC</v>
          </cell>
          <cell r="B448" t="str">
            <v>Casa das Lâmpadas</v>
          </cell>
          <cell r="C448" t="str">
            <v>218 429 950</v>
          </cell>
          <cell r="D448" t="str">
            <v>218 493 387</v>
          </cell>
          <cell r="E448" t="str">
            <v>calamp@mail.telepac.pt</v>
          </cell>
          <cell r="F448" t="str">
            <v>Desconhecida</v>
          </cell>
          <cell r="G448" t="str">
            <v xml:space="preserve">Também é distribuida pela - Mectel </v>
          </cell>
          <cell r="H448" t="str">
            <v>Interruptores horários</v>
          </cell>
          <cell r="I448" t="str">
            <v>PASTA 98</v>
          </cell>
        </row>
        <row r="449">
          <cell r="A449" t="str">
            <v>ELFIN</v>
          </cell>
          <cell r="B449" t="str">
            <v>Casa das Lâmpadas</v>
          </cell>
          <cell r="C449" t="str">
            <v>218 429 950</v>
          </cell>
          <cell r="D449" t="str">
            <v>218 493 387</v>
          </cell>
          <cell r="E449" t="str">
            <v>calamp@mail.telepac.pt</v>
          </cell>
          <cell r="F449" t="str">
            <v>Desconhecida</v>
          </cell>
          <cell r="G449" t="str">
            <v xml:space="preserve">Também é distribuida pela - Elpor ou Mectel </v>
          </cell>
          <cell r="H449" t="str">
            <v>Aparelhagem de protecção</v>
          </cell>
          <cell r="I449" t="str">
            <v>PASTA 98</v>
          </cell>
        </row>
        <row r="450">
          <cell r="A450" t="str">
            <v>ETA</v>
          </cell>
          <cell r="B450" t="str">
            <v>Casa das Lâmpadas</v>
          </cell>
          <cell r="C450" t="str">
            <v>218 429 950</v>
          </cell>
          <cell r="D450" t="str">
            <v>218 493 387</v>
          </cell>
          <cell r="E450" t="str">
            <v>calamp@mail.telepac.pt</v>
          </cell>
          <cell r="F450" t="str">
            <v>Desconhecida</v>
          </cell>
          <cell r="G450" t="str">
            <v xml:space="preserve">Também é distribuida pela - Elpor ou Mectel </v>
          </cell>
          <cell r="H450" t="str">
            <v>Disjuntores</v>
          </cell>
          <cell r="I450" t="str">
            <v>PASTA 98</v>
          </cell>
        </row>
        <row r="451">
          <cell r="A451" t="str">
            <v>CABUR</v>
          </cell>
          <cell r="B451" t="str">
            <v>Casa das Lâmpadas</v>
          </cell>
          <cell r="C451" t="str">
            <v>218 429 950</v>
          </cell>
          <cell r="D451" t="str">
            <v>218 493 387</v>
          </cell>
          <cell r="E451" t="str">
            <v>calamp@mail.telepac.pt</v>
          </cell>
          <cell r="F451" t="str">
            <v>Desconhecida</v>
          </cell>
          <cell r="G451" t="str">
            <v xml:space="preserve">Também é distribuida pela - Elpor ou Mectel </v>
          </cell>
          <cell r="H451" t="str">
            <v>Disjuntores</v>
          </cell>
          <cell r="I451" t="str">
            <v>PASTA 98</v>
          </cell>
        </row>
        <row r="452">
          <cell r="A452" t="str">
            <v>MOEL</v>
          </cell>
          <cell r="B452" t="str">
            <v>Casa das Lâmpadas</v>
          </cell>
          <cell r="C452" t="str">
            <v>218 429 950</v>
          </cell>
          <cell r="D452" t="str">
            <v>218 493 387</v>
          </cell>
          <cell r="E452" t="str">
            <v>calamp@mail.telepac.pt</v>
          </cell>
          <cell r="F452" t="str">
            <v>Desconhecida</v>
          </cell>
          <cell r="G452" t="str">
            <v xml:space="preserve">Também é distribuida pela - Elpor ou Mectel </v>
          </cell>
          <cell r="H452" t="str">
            <v>Terminais de carvar</v>
          </cell>
          <cell r="I452" t="str">
            <v>PASTA 98</v>
          </cell>
        </row>
        <row r="453">
          <cell r="A453" t="str">
            <v>TCI</v>
          </cell>
          <cell r="B453" t="str">
            <v>Casa das Lâmpadas</v>
          </cell>
          <cell r="C453" t="str">
            <v>218 429 950</v>
          </cell>
          <cell r="D453" t="str">
            <v>218 493 387</v>
          </cell>
          <cell r="E453" t="str">
            <v>calamp@mail.telepac.pt</v>
          </cell>
          <cell r="F453" t="str">
            <v>Desconhecida</v>
          </cell>
          <cell r="G453" t="str">
            <v xml:space="preserve">Também é distribuida pela - Elpor ou Mectel </v>
          </cell>
          <cell r="H453" t="str">
            <v>Células fotoeléctricas</v>
          </cell>
          <cell r="I453" t="str">
            <v>PASTA 98</v>
          </cell>
        </row>
        <row r="454">
          <cell r="A454" t="str">
            <v>Hugo</v>
          </cell>
          <cell r="B454" t="str">
            <v>Munditec</v>
          </cell>
          <cell r="C454" t="str">
            <v>218 687 943</v>
          </cell>
          <cell r="D454" t="str">
            <v>218 687 944</v>
          </cell>
          <cell r="E454" t="str">
            <v>munditec@mail.telepac.pt</v>
          </cell>
          <cell r="F454" t="str">
            <v>Desconhecida</v>
          </cell>
          <cell r="G454" t="str">
            <v xml:space="preserve">Também é distribuida pela - Elpor ou Mectel </v>
          </cell>
          <cell r="H454" t="str">
            <v>Uniões pré-isoladas</v>
          </cell>
          <cell r="I454" t="str">
            <v>PASTA 98</v>
          </cell>
        </row>
        <row r="455">
          <cell r="A455" t="str">
            <v>Leax</v>
          </cell>
          <cell r="B455" t="str">
            <v>Munditec</v>
          </cell>
          <cell r="C455" t="str">
            <v>218 687 943</v>
          </cell>
          <cell r="D455" t="str">
            <v>218 687 944</v>
          </cell>
          <cell r="E455" t="str">
            <v>munditec@mail.telepac.pt</v>
          </cell>
          <cell r="F455" t="str">
            <v>Desconhecida</v>
          </cell>
          <cell r="G455" t="str">
            <v xml:space="preserve">Também é distribuida pela - Elpor ou Mectel </v>
          </cell>
          <cell r="H455" t="str">
            <v>Analisadores de rede</v>
          </cell>
          <cell r="I455" t="str">
            <v>PASTA 98</v>
          </cell>
        </row>
        <row r="456">
          <cell r="A456" t="str">
            <v>KOBAN</v>
          </cell>
          <cell r="B456" t="str">
            <v>Grupo SFT</v>
          </cell>
          <cell r="C456" t="str">
            <v>214 389 314</v>
          </cell>
          <cell r="D456" t="str">
            <v>214 300 804</v>
          </cell>
          <cell r="E456" t="str">
            <v>info@sft.pt</v>
          </cell>
          <cell r="F456" t="str">
            <v>www.sftgrupo.com</v>
          </cell>
          <cell r="G456" t="str">
            <v>Engº Nuno Patricio</v>
          </cell>
          <cell r="H456" t="str">
            <v>Postos de transformação</v>
          </cell>
          <cell r="I456" t="str">
            <v>PASTA 98</v>
          </cell>
        </row>
        <row r="457">
          <cell r="A457" t="str">
            <v>COATI</v>
          </cell>
          <cell r="B457" t="str">
            <v>Grupo SFT</v>
          </cell>
          <cell r="C457" t="str">
            <v>214 389 314</v>
          </cell>
          <cell r="D457" t="str">
            <v>214 300 804</v>
          </cell>
          <cell r="E457" t="str">
            <v>info@sft.pt</v>
          </cell>
          <cell r="F457" t="str">
            <v>www.sftgrupo.com</v>
          </cell>
          <cell r="G457" t="str">
            <v>Engº Nuno Patricio</v>
          </cell>
          <cell r="H457" t="str">
            <v>Fusíveis de M. T.</v>
          </cell>
          <cell r="I457" t="str">
            <v>PASTA 98</v>
          </cell>
        </row>
        <row r="458">
          <cell r="A458" t="str">
            <v>VEA SYSTEMS</v>
          </cell>
          <cell r="B458" t="str">
            <v>PAPELACO</v>
          </cell>
          <cell r="C458" t="str">
            <v>214 248 660</v>
          </cell>
          <cell r="D458" t="str">
            <v>214 248 661</v>
          </cell>
          <cell r="E458" t="str">
            <v>Desconhecido</v>
          </cell>
          <cell r="F458" t="str">
            <v>Desconhecida</v>
          </cell>
          <cell r="G458" t="str">
            <v>Engº Nuno Patricio</v>
          </cell>
          <cell r="H458" t="str">
            <v>Caixas terminais de M. T.</v>
          </cell>
          <cell r="I458" t="str">
            <v>PASTA 98</v>
          </cell>
        </row>
        <row r="459">
          <cell r="A459" t="str">
            <v>VEA</v>
          </cell>
          <cell r="B459" t="str">
            <v>PAPELACO</v>
          </cell>
          <cell r="C459" t="str">
            <v>214 248 660</v>
          </cell>
          <cell r="D459" t="str">
            <v>214 248 661</v>
          </cell>
          <cell r="E459" t="str">
            <v>Desconhecido</v>
          </cell>
          <cell r="F459" t="str">
            <v>Desconhecida</v>
          </cell>
          <cell r="G459" t="str">
            <v>Cont. Sr. Mário Martins</v>
          </cell>
          <cell r="H459" t="str">
            <v>Cancelas anti-furto</v>
          </cell>
          <cell r="I459" t="str">
            <v>No CD-ROM</v>
          </cell>
        </row>
        <row r="460">
          <cell r="A460" t="str">
            <v>TARGETTI</v>
          </cell>
          <cell r="B460" t="str">
            <v>TECNICON</v>
          </cell>
          <cell r="C460" t="str">
            <v>217 991 000</v>
          </cell>
          <cell r="D460" t="str">
            <v>217 964 086</v>
          </cell>
          <cell r="E460" t="str">
            <v>tecnicon@tecnicon.pt</v>
          </cell>
          <cell r="F460" t="str">
            <v>www.targetti.com</v>
          </cell>
          <cell r="G460" t="str">
            <v>Cont. Sr. Mário Martins</v>
          </cell>
          <cell r="H460" t="str">
            <v>Iluminação</v>
          </cell>
          <cell r="I460" t="str">
            <v>Catálogos soltos</v>
          </cell>
        </row>
        <row r="461">
          <cell r="A461" t="str">
            <v>AMPLYVOX</v>
          </cell>
          <cell r="B461" t="str">
            <v>TECNICON</v>
          </cell>
          <cell r="C461" t="str">
            <v>217 991 000</v>
          </cell>
          <cell r="D461" t="str">
            <v>217 964 086</v>
          </cell>
          <cell r="E461" t="str">
            <v>tecnicon@tecnicon.pt</v>
          </cell>
          <cell r="F461" t="str">
            <v>Desconhecida</v>
          </cell>
          <cell r="G461" t="str">
            <v>Também é distribuido pela Sinóptica, Tef. 212 972 357 - Fax : 212 959 107</v>
          </cell>
          <cell r="H461" t="str">
            <v>Video porteiro e sinalização</v>
          </cell>
          <cell r="I461" t="str">
            <v>Pasta 86</v>
          </cell>
        </row>
        <row r="462">
          <cell r="A462" t="str">
            <v>AMBIANCE LUMIÉVE</v>
          </cell>
          <cell r="B462" t="str">
            <v>TECNICON</v>
          </cell>
          <cell r="C462" t="str">
            <v>217 991 000</v>
          </cell>
          <cell r="D462" t="str">
            <v>217 964 086</v>
          </cell>
          <cell r="E462" t="str">
            <v>tecnicon@tecnicon.pt</v>
          </cell>
          <cell r="F462" t="str">
            <v>Desconhecida</v>
          </cell>
          <cell r="G462" t="str">
            <v>Engº Nuno Patricio</v>
          </cell>
          <cell r="H462" t="str">
            <v>Iluminação</v>
          </cell>
          <cell r="I462" t="str">
            <v>Pasta 50</v>
          </cell>
        </row>
        <row r="463">
          <cell r="A463" t="str">
            <v>AMBIANCE LUMIEVE</v>
          </cell>
          <cell r="B463" t="str">
            <v>TECNICON</v>
          </cell>
          <cell r="C463" t="str">
            <v>217 991 000</v>
          </cell>
          <cell r="D463" t="str">
            <v>217 964 086</v>
          </cell>
          <cell r="E463" t="str">
            <v>tecnicon@tecnicon.pt</v>
          </cell>
          <cell r="F463" t="str">
            <v>Desconhecida</v>
          </cell>
          <cell r="G463" t="str">
            <v>Engº Nuno Patricio</v>
          </cell>
          <cell r="H463" t="str">
            <v>Iluminação</v>
          </cell>
          <cell r="I463" t="str">
            <v>PASTA 98</v>
          </cell>
        </row>
        <row r="464">
          <cell r="A464" t="str">
            <v>AMBIANCE</v>
          </cell>
          <cell r="B464" t="str">
            <v>TECNICON</v>
          </cell>
          <cell r="C464" t="str">
            <v>217 991 000</v>
          </cell>
          <cell r="D464" t="str">
            <v>217 964 086</v>
          </cell>
          <cell r="E464" t="str">
            <v>tecnicon@tecnicon.pt</v>
          </cell>
          <cell r="F464" t="str">
            <v>Desconhecida</v>
          </cell>
          <cell r="G464" t="str">
            <v>Também é distribuida pela - Traço de Luz</v>
          </cell>
          <cell r="H464" t="str">
            <v>Iluminação</v>
          </cell>
          <cell r="I464" t="str">
            <v>PASTA 98</v>
          </cell>
        </row>
        <row r="465">
          <cell r="A465" t="str">
            <v>ACAPRI</v>
          </cell>
          <cell r="B465" t="str">
            <v>TECNICON</v>
          </cell>
          <cell r="C465" t="str">
            <v>217 991 000</v>
          </cell>
          <cell r="D465" t="str">
            <v>217 964 086</v>
          </cell>
          <cell r="E465" t="str">
            <v>tecnicon@tecnicon.pt</v>
          </cell>
          <cell r="F465" t="str">
            <v>Desconhecida</v>
          </cell>
          <cell r="G465" t="str">
            <v>Engº Nuno Patricio</v>
          </cell>
          <cell r="H465" t="str">
            <v>Iluminação</v>
          </cell>
          <cell r="I465" t="str">
            <v>Pasta 86</v>
          </cell>
        </row>
        <row r="466">
          <cell r="A466" t="str">
            <v>GIRA</v>
          </cell>
          <cell r="B466" t="str">
            <v>TECNICON</v>
          </cell>
          <cell r="C466" t="str">
            <v>217 991 000</v>
          </cell>
          <cell r="D466" t="str">
            <v>217 964 086</v>
          </cell>
          <cell r="E466" t="str">
            <v>tecnicon@tecnicon.pt</v>
          </cell>
          <cell r="F466" t="str">
            <v>Desconhecida</v>
          </cell>
          <cell r="G466" t="str">
            <v>Engº Nuno Patricio</v>
          </cell>
          <cell r="H466" t="str">
            <v>Aparelhagem</v>
          </cell>
          <cell r="I466" t="str">
            <v>Pasta 86</v>
          </cell>
        </row>
        <row r="467">
          <cell r="A467" t="str">
            <v>BRT</v>
          </cell>
          <cell r="B467" t="str">
            <v>TECNICON</v>
          </cell>
          <cell r="C467" t="str">
            <v>217 991 000</v>
          </cell>
          <cell r="D467" t="str">
            <v>217 964 086</v>
          </cell>
          <cell r="E467" t="str">
            <v>tecnicon@tecnicon.pt</v>
          </cell>
          <cell r="F467" t="str">
            <v>Desconhecida</v>
          </cell>
          <cell r="G467" t="str">
            <v>Engº Nuno Patricio</v>
          </cell>
          <cell r="H467" t="str">
            <v>Iluminação</v>
          </cell>
          <cell r="I467" t="str">
            <v>Pasta 86</v>
          </cell>
        </row>
        <row r="468">
          <cell r="A468" t="str">
            <v>ECLAIRAGE LIGHT</v>
          </cell>
          <cell r="B468" t="str">
            <v>TECNICON</v>
          </cell>
          <cell r="C468" t="str">
            <v>217 991 000</v>
          </cell>
          <cell r="D468" t="str">
            <v>217 964 086</v>
          </cell>
          <cell r="E468" t="str">
            <v>tecnicon@tecnicon.pt</v>
          </cell>
          <cell r="F468" t="str">
            <v>Desconhecida</v>
          </cell>
          <cell r="G468" t="str">
            <v>Engº Nuno Patricio</v>
          </cell>
          <cell r="H468" t="str">
            <v>Iluminação</v>
          </cell>
          <cell r="I468" t="str">
            <v>Pasta 86</v>
          </cell>
        </row>
        <row r="469">
          <cell r="A469" t="str">
            <v>ECLAIRAGE</v>
          </cell>
          <cell r="B469" t="str">
            <v>TECNICON</v>
          </cell>
          <cell r="C469" t="str">
            <v>217 991 000</v>
          </cell>
          <cell r="D469" t="str">
            <v>217 964 086</v>
          </cell>
          <cell r="E469" t="str">
            <v>tecnicon@tecnicon.pt</v>
          </cell>
          <cell r="F469" t="str">
            <v>Desconhecida</v>
          </cell>
          <cell r="G469" t="str">
            <v>Engº Nuno Patricio</v>
          </cell>
          <cell r="H469" t="str">
            <v>Iluminação</v>
          </cell>
          <cell r="I469" t="str">
            <v>Pasta 86</v>
          </cell>
        </row>
        <row r="470">
          <cell r="A470" t="str">
            <v>ROGER PRADIER</v>
          </cell>
          <cell r="B470" t="str">
            <v>TECNICON</v>
          </cell>
          <cell r="C470" t="str">
            <v>217 991 000</v>
          </cell>
          <cell r="D470" t="str">
            <v>217 964 086</v>
          </cell>
          <cell r="E470" t="str">
            <v>tecnicon@tecnicon.pt</v>
          </cell>
          <cell r="F470" t="str">
            <v>Desconhecida</v>
          </cell>
          <cell r="G470" t="str">
            <v>Engº Nuno Patricio</v>
          </cell>
          <cell r="H470" t="str">
            <v>Iluminação</v>
          </cell>
          <cell r="I470" t="str">
            <v>Pasta 86</v>
          </cell>
        </row>
        <row r="471">
          <cell r="A471" t="str">
            <v>ROGER</v>
          </cell>
          <cell r="B471" t="str">
            <v>TECNICON</v>
          </cell>
          <cell r="C471" t="str">
            <v>217 991 000</v>
          </cell>
          <cell r="D471" t="str">
            <v>217 964 086</v>
          </cell>
          <cell r="E471" t="str">
            <v>tecnicon@tecnicon.pt</v>
          </cell>
          <cell r="F471" t="str">
            <v>Desconhecida</v>
          </cell>
          <cell r="G471" t="str">
            <v>Engº Nuno Patricio</v>
          </cell>
          <cell r="H471" t="str">
            <v>Iluminação emergência</v>
          </cell>
          <cell r="I471" t="str">
            <v>Pasta 86</v>
          </cell>
        </row>
        <row r="472">
          <cell r="A472" t="str">
            <v>TECNICON</v>
          </cell>
          <cell r="B472" t="str">
            <v>TECNICON</v>
          </cell>
          <cell r="C472" t="str">
            <v>217 991 000</v>
          </cell>
          <cell r="D472" t="str">
            <v>217 964 086</v>
          </cell>
          <cell r="E472" t="str">
            <v>tecnicon@tecnicon.pt</v>
          </cell>
          <cell r="F472" t="str">
            <v>Desconhecida</v>
          </cell>
          <cell r="G472" t="str">
            <v>Engº Nuno Patricio</v>
          </cell>
          <cell r="H472" t="str">
            <v>Material ambientes explosivos</v>
          </cell>
          <cell r="I472" t="str">
            <v>Pasta 86</v>
          </cell>
        </row>
        <row r="473">
          <cell r="A473" t="str">
            <v>DIL</v>
          </cell>
          <cell r="B473" t="str">
            <v>TECNICON</v>
          </cell>
          <cell r="C473" t="str">
            <v>217 991 000</v>
          </cell>
          <cell r="D473" t="str">
            <v>217 964 086</v>
          </cell>
          <cell r="E473" t="str">
            <v>tecnicon@tecnicon.pt</v>
          </cell>
          <cell r="F473" t="str">
            <v>Desconhecida</v>
          </cell>
          <cell r="G473" t="str">
            <v>Engº Nuno Patricio</v>
          </cell>
          <cell r="H473" t="str">
            <v>Baterias de condensadores</v>
          </cell>
          <cell r="I473" t="str">
            <v>PASTA 98</v>
          </cell>
        </row>
        <row r="474">
          <cell r="A474" t="str">
            <v>Sinalux</v>
          </cell>
          <cell r="B474" t="str">
            <v>ERTECNA</v>
          </cell>
          <cell r="C474" t="str">
            <v>233 402 540</v>
          </cell>
          <cell r="D474" t="str">
            <v>233 402 545</v>
          </cell>
          <cell r="E474" t="str">
            <v>comercial@sinalux.pt</v>
          </cell>
          <cell r="F474" t="str">
            <v>Desconhecida</v>
          </cell>
          <cell r="G474" t="str">
            <v>Engº Nuno Patricio</v>
          </cell>
          <cell r="H474" t="str">
            <v>Descarregadores Sobretensões</v>
          </cell>
          <cell r="I474" t="str">
            <v>Pasta 85</v>
          </cell>
        </row>
        <row r="475">
          <cell r="A475" t="str">
            <v>Masterlux</v>
          </cell>
          <cell r="B475" t="str">
            <v>ERTECNA</v>
          </cell>
          <cell r="C475" t="str">
            <v>233 402 540</v>
          </cell>
          <cell r="D475" t="str">
            <v>233 402 545</v>
          </cell>
          <cell r="E475" t="str">
            <v>comercial@sinalux.pt</v>
          </cell>
          <cell r="F475" t="str">
            <v>Desconhecida</v>
          </cell>
          <cell r="G475" t="str">
            <v>Engº Nuno Patricio</v>
          </cell>
          <cell r="H475" t="str">
            <v>Termoacumuladores</v>
          </cell>
          <cell r="I475" t="str">
            <v>Pasta 85</v>
          </cell>
        </row>
        <row r="476">
          <cell r="A476" t="str">
            <v>ERTECNA</v>
          </cell>
          <cell r="B476" t="str">
            <v>ERTECNA</v>
          </cell>
          <cell r="C476" t="str">
            <v>233 402 540</v>
          </cell>
          <cell r="D476" t="str">
            <v>233 402 545</v>
          </cell>
          <cell r="E476" t="str">
            <v>comercial@sinalux.pt</v>
          </cell>
          <cell r="F476" t="str">
            <v>Desconhecida</v>
          </cell>
          <cell r="G476" t="str">
            <v>Engº Nuno Patricio</v>
          </cell>
          <cell r="H476" t="str">
            <v>Video porteiros</v>
          </cell>
          <cell r="I476" t="str">
            <v>Pasta 85</v>
          </cell>
        </row>
        <row r="477">
          <cell r="A477" t="str">
            <v>AROS</v>
          </cell>
          <cell r="B477" t="str">
            <v>Euromatel</v>
          </cell>
          <cell r="C477" t="str">
            <v>252 637 295</v>
          </cell>
          <cell r="D477" t="str">
            <v>252 637 290</v>
          </cell>
          <cell r="E477" t="str">
            <v>euromatel@euromatel.com</v>
          </cell>
          <cell r="F477" t="str">
            <v>www.euromatel.com</v>
          </cell>
          <cell r="G477" t="str">
            <v>Engº Nuno Patricio</v>
          </cell>
          <cell r="H477" t="str">
            <v>Ventiladores</v>
          </cell>
          <cell r="I477" t="str">
            <v>PASTA 98</v>
          </cell>
        </row>
        <row r="478">
          <cell r="A478" t="str">
            <v>SOCOMEC</v>
          </cell>
          <cell r="B478" t="str">
            <v>CTEL</v>
          </cell>
          <cell r="C478" t="str">
            <v>228 300 500</v>
          </cell>
          <cell r="D478" t="str">
            <v>228 300 672</v>
          </cell>
          <cell r="E478" t="str">
            <v>ctel@mail.telepac.pt</v>
          </cell>
          <cell r="F478" t="str">
            <v>www.socomec.pt</v>
          </cell>
          <cell r="G478" t="str">
            <v>Engº Nuno Patricio</v>
          </cell>
          <cell r="H478" t="str">
            <v>Sinalizadores telecom e Linhas aéreas</v>
          </cell>
          <cell r="I478" t="str">
            <v>No CD-ROM</v>
          </cell>
        </row>
        <row r="479">
          <cell r="A479" t="str">
            <v>Paralux</v>
          </cell>
          <cell r="B479" t="str">
            <v>Paralux</v>
          </cell>
          <cell r="C479" t="str">
            <v>214 267 180</v>
          </cell>
          <cell r="D479" t="str">
            <v>214 263 892</v>
          </cell>
          <cell r="E479" t="str">
            <v>paralux@mail.teleweb.pr</v>
          </cell>
          <cell r="F479" t="str">
            <v>Desconhecida</v>
          </cell>
          <cell r="G479" t="str">
            <v>Engº Nuno Patricio</v>
          </cell>
          <cell r="H479" t="str">
            <v>Arm. Distribuição, triblocos e CA-2</v>
          </cell>
          <cell r="I479" t="str">
            <v>Pasta propria</v>
          </cell>
        </row>
        <row r="480">
          <cell r="A480" t="str">
            <v>BUZZI &amp; BUZZI</v>
          </cell>
          <cell r="B480" t="str">
            <v>Paralux</v>
          </cell>
          <cell r="C480" t="str">
            <v>214 267 180</v>
          </cell>
          <cell r="D480" t="str">
            <v>214 263 892</v>
          </cell>
          <cell r="E480" t="str">
            <v>paralux@mail.teleweb.pr</v>
          </cell>
          <cell r="F480" t="str">
            <v>Desconhecida</v>
          </cell>
          <cell r="G480" t="str">
            <v>Engº Nuno Patricio</v>
          </cell>
          <cell r="H480" t="str">
            <v>Aparelhagem de manobra</v>
          </cell>
          <cell r="I480" t="str">
            <v>Pasta propria</v>
          </cell>
        </row>
        <row r="481">
          <cell r="A481" t="str">
            <v>BUZZI</v>
          </cell>
          <cell r="B481" t="str">
            <v>Paralux</v>
          </cell>
          <cell r="C481" t="str">
            <v>214 267 180</v>
          </cell>
          <cell r="D481" t="str">
            <v>214 263 892</v>
          </cell>
          <cell r="E481" t="str">
            <v>paralux@mail.teleweb.pr</v>
          </cell>
          <cell r="F481" t="str">
            <v>Desconhecida</v>
          </cell>
          <cell r="G481" t="str">
            <v>Sr. Tomé Lemos</v>
          </cell>
          <cell r="H481" t="str">
            <v>Iluminação de emergência</v>
          </cell>
          <cell r="I481" t="str">
            <v>Pasta propria</v>
          </cell>
        </row>
        <row r="482">
          <cell r="A482" t="str">
            <v>ISMOS</v>
          </cell>
          <cell r="B482" t="str">
            <v>Paralux</v>
          </cell>
          <cell r="C482" t="str">
            <v>214 267 180</v>
          </cell>
          <cell r="D482" t="str">
            <v>214 263 892</v>
          </cell>
          <cell r="E482" t="str">
            <v>paralux@mail.teleweb.pr</v>
          </cell>
          <cell r="F482" t="str">
            <v>Desconhecida</v>
          </cell>
          <cell r="G482" t="str">
            <v xml:space="preserve">Também é distribuida pela - Elpor ou Mectel </v>
          </cell>
          <cell r="H482" t="str">
            <v>Iluminação</v>
          </cell>
          <cell r="I482" t="str">
            <v>Pasta propria</v>
          </cell>
        </row>
        <row r="483">
          <cell r="A483" t="str">
            <v>BOLUCE</v>
          </cell>
          <cell r="B483" t="str">
            <v>Paralux</v>
          </cell>
          <cell r="C483" t="str">
            <v>214 267 180</v>
          </cell>
          <cell r="D483" t="str">
            <v>214 263 892</v>
          </cell>
          <cell r="E483" t="str">
            <v>paralux@mail.teleweb.pr</v>
          </cell>
          <cell r="F483" t="str">
            <v>Desconhecida</v>
          </cell>
          <cell r="G483" t="str">
            <v xml:space="preserve">Também é distribuida pela - Elpor ou Mectel </v>
          </cell>
          <cell r="H483" t="str">
            <v>Transformadores de potência</v>
          </cell>
          <cell r="I483" t="str">
            <v>Pasta propria</v>
          </cell>
        </row>
        <row r="484">
          <cell r="A484" t="str">
            <v>PUJOL</v>
          </cell>
          <cell r="B484" t="str">
            <v>Paralux</v>
          </cell>
          <cell r="C484" t="str">
            <v>214 267 180</v>
          </cell>
          <cell r="D484" t="str">
            <v>214 263 892</v>
          </cell>
          <cell r="E484" t="str">
            <v>paralux@mail.teleweb.pr</v>
          </cell>
          <cell r="F484" t="str">
            <v>Desconhecida</v>
          </cell>
          <cell r="G484" t="str">
            <v xml:space="preserve">Também é distribuida pela - Elpor ou Mectel </v>
          </cell>
          <cell r="H484" t="str">
            <v>P.T. em betão</v>
          </cell>
          <cell r="I484" t="str">
            <v>Pasta propria</v>
          </cell>
        </row>
        <row r="485">
          <cell r="A485" t="str">
            <v>STATUS</v>
          </cell>
          <cell r="B485" t="str">
            <v>Paralux</v>
          </cell>
          <cell r="C485" t="str">
            <v>214 267 180</v>
          </cell>
          <cell r="D485" t="str">
            <v>214 263 892</v>
          </cell>
          <cell r="E485" t="str">
            <v>paralux@mail.teleweb.pr</v>
          </cell>
          <cell r="F485" t="str">
            <v>Desconhecida</v>
          </cell>
          <cell r="G485" t="str">
            <v xml:space="preserve">Também é distribuida pela - Elpor ou Mectel </v>
          </cell>
          <cell r="H485" t="str">
            <v>Iluminação</v>
          </cell>
          <cell r="I485" t="str">
            <v>Pasta propria</v>
          </cell>
        </row>
        <row r="486">
          <cell r="A486" t="str">
            <v>SURYA</v>
          </cell>
          <cell r="B486" t="str">
            <v>Paralux</v>
          </cell>
          <cell r="C486" t="str">
            <v>214 267 180</v>
          </cell>
          <cell r="D486" t="str">
            <v>214 263 892</v>
          </cell>
          <cell r="E486" t="str">
            <v>paralux@mail.teleweb.pr</v>
          </cell>
          <cell r="F486" t="str">
            <v>Desconhecida</v>
          </cell>
          <cell r="G486" t="str">
            <v xml:space="preserve">Também é distribuida pela - Elpor ou Mectel </v>
          </cell>
          <cell r="H486" t="str">
            <v>Iluminação</v>
          </cell>
          <cell r="I486" t="str">
            <v>Pasta propria</v>
          </cell>
        </row>
        <row r="487">
          <cell r="A487" t="str">
            <v>WIBRE</v>
          </cell>
          <cell r="B487" t="str">
            <v>Paralux</v>
          </cell>
          <cell r="C487" t="str">
            <v>214 267 180</v>
          </cell>
          <cell r="D487" t="str">
            <v>214 263 892</v>
          </cell>
          <cell r="E487" t="str">
            <v>paralux@mail.teleweb.pr</v>
          </cell>
          <cell r="F487" t="str">
            <v>Desconhecida</v>
          </cell>
          <cell r="G487" t="str">
            <v xml:space="preserve">Também é distribuida pela - Elpor ou Mectel </v>
          </cell>
          <cell r="H487" t="str">
            <v>Iluminação</v>
          </cell>
          <cell r="I487" t="str">
            <v>Pasta propria</v>
          </cell>
        </row>
        <row r="488">
          <cell r="A488" t="str">
            <v>FUMAGALLI</v>
          </cell>
          <cell r="B488" t="str">
            <v>Paralux</v>
          </cell>
          <cell r="C488" t="str">
            <v>214 267 180</v>
          </cell>
          <cell r="D488" t="str">
            <v>214 263 892</v>
          </cell>
          <cell r="E488" t="str">
            <v>paralux@mail.teleweb.pr</v>
          </cell>
          <cell r="F488" t="str">
            <v>Desconhecida</v>
          </cell>
          <cell r="G488" t="str">
            <v xml:space="preserve">Também é distribuida pela - Elpor ou Mectel </v>
          </cell>
          <cell r="H488" t="str">
            <v>Tomadas anti-vândalo</v>
          </cell>
          <cell r="I488" t="str">
            <v>Pasta propria</v>
          </cell>
        </row>
        <row r="489">
          <cell r="A489" t="str">
            <v>HADASA</v>
          </cell>
          <cell r="B489" t="str">
            <v>Paralux</v>
          </cell>
          <cell r="C489" t="str">
            <v>214 267 180</v>
          </cell>
          <cell r="D489" t="str">
            <v>214 263 892</v>
          </cell>
          <cell r="E489" t="str">
            <v>paralux@mail.teleweb.pr</v>
          </cell>
          <cell r="F489" t="str">
            <v>Desconhecida</v>
          </cell>
          <cell r="G489" t="str">
            <v xml:space="preserve">Também é distribuida pela - Elpor ou Mectel </v>
          </cell>
          <cell r="H489" t="str">
            <v>Iluminação</v>
          </cell>
          <cell r="I489" t="str">
            <v>Pasta propria</v>
          </cell>
        </row>
        <row r="490">
          <cell r="A490" t="str">
            <v>PETITJEAN</v>
          </cell>
          <cell r="B490" t="str">
            <v>Paralux</v>
          </cell>
          <cell r="C490" t="str">
            <v>214 267 180</v>
          </cell>
          <cell r="D490" t="str">
            <v>214 263 892</v>
          </cell>
          <cell r="E490" t="str">
            <v>paralux@mail.teleweb.pr</v>
          </cell>
          <cell r="F490" t="str">
            <v>Desconhecida</v>
          </cell>
          <cell r="G490" t="str">
            <v xml:space="preserve">Também é distribuida pela - Elpor ou Mectel </v>
          </cell>
          <cell r="H490" t="str">
            <v>Iluminação</v>
          </cell>
          <cell r="I490" t="str">
            <v>Pasta propria</v>
          </cell>
        </row>
        <row r="491">
          <cell r="A491" t="str">
            <v>LES</v>
          </cell>
          <cell r="B491" t="str">
            <v>Paralux</v>
          </cell>
          <cell r="C491" t="str">
            <v>214 267 180</v>
          </cell>
          <cell r="D491" t="str">
            <v>214 263 892</v>
          </cell>
          <cell r="E491" t="str">
            <v>paralux@mail.teleweb.pr</v>
          </cell>
          <cell r="F491" t="str">
            <v>Desconhecida</v>
          </cell>
          <cell r="G491" t="str">
            <v xml:space="preserve">Também é distribuida pela - Elpor ou Mectel </v>
          </cell>
          <cell r="H491" t="str">
            <v>Lâmpadas</v>
          </cell>
          <cell r="I491" t="str">
            <v>Pasta propria</v>
          </cell>
        </row>
        <row r="492">
          <cell r="A492" t="str">
            <v>ELINCA</v>
          </cell>
          <cell r="B492" t="str">
            <v>Paralux</v>
          </cell>
          <cell r="C492" t="str">
            <v>214 267 180</v>
          </cell>
          <cell r="D492" t="str">
            <v>214 263 892</v>
          </cell>
          <cell r="E492" t="str">
            <v>paralux@mail.teleweb.pr</v>
          </cell>
          <cell r="F492" t="str">
            <v>Desconhecida</v>
          </cell>
          <cell r="G492" t="str">
            <v xml:space="preserve">Também é distribuida pela - Elpor ou Mectel </v>
          </cell>
          <cell r="H492" t="str">
            <v>Lâmpadas</v>
          </cell>
          <cell r="I492" t="str">
            <v>Pasta propria</v>
          </cell>
        </row>
        <row r="493">
          <cell r="A493" t="str">
            <v>OCEM</v>
          </cell>
          <cell r="B493" t="str">
            <v>Paralux</v>
          </cell>
          <cell r="C493" t="str">
            <v>214 267 180</v>
          </cell>
          <cell r="D493" t="str">
            <v>214 263 892</v>
          </cell>
          <cell r="E493" t="str">
            <v>paralux@mail.teleweb.pr</v>
          </cell>
          <cell r="F493" t="str">
            <v>Desconhecida</v>
          </cell>
          <cell r="G493" t="str">
            <v xml:space="preserve">Também é distribuida pela - Elpor ou Mectel </v>
          </cell>
          <cell r="H493" t="str">
            <v>Sistema de poupança de energia</v>
          </cell>
          <cell r="I493" t="str">
            <v>Pasta propria</v>
          </cell>
        </row>
        <row r="494">
          <cell r="A494" t="str">
            <v>SBP</v>
          </cell>
          <cell r="B494" t="str">
            <v>Paralux</v>
          </cell>
          <cell r="C494" t="str">
            <v>214 267 180</v>
          </cell>
          <cell r="D494" t="str">
            <v>214 263 892</v>
          </cell>
          <cell r="E494" t="str">
            <v>paralux@mail.teleweb.pr</v>
          </cell>
          <cell r="F494" t="str">
            <v>Desconhecida</v>
          </cell>
          <cell r="G494" t="str">
            <v xml:space="preserve">Também é distribuida pela - Elpor ou Mectel </v>
          </cell>
          <cell r="H494" t="str">
            <v>Sistema de poupança de energia</v>
          </cell>
          <cell r="I494" t="str">
            <v>Pasta propria</v>
          </cell>
        </row>
        <row r="495">
          <cell r="A495" t="str">
            <v>GHIDINI</v>
          </cell>
          <cell r="B495" t="str">
            <v>Paralux</v>
          </cell>
          <cell r="C495" t="str">
            <v>214 267 180</v>
          </cell>
          <cell r="D495" t="str">
            <v>214 263 892</v>
          </cell>
          <cell r="E495" t="str">
            <v>paralux@mail.teleweb.pr</v>
          </cell>
          <cell r="F495" t="str">
            <v>www.ghidini.it</v>
          </cell>
          <cell r="G495" t="str">
            <v>Engº Nuno Patricio</v>
          </cell>
          <cell r="H495" t="str">
            <v>Sistemas de fibra óptica</v>
          </cell>
          <cell r="I495" t="str">
            <v>Pasta propria</v>
          </cell>
        </row>
        <row r="496">
          <cell r="A496" t="str">
            <v>REGIOLUX</v>
          </cell>
          <cell r="B496" t="str">
            <v>Paralux</v>
          </cell>
          <cell r="C496" t="str">
            <v>214 267 180</v>
          </cell>
          <cell r="D496" t="str">
            <v>214 263 892</v>
          </cell>
          <cell r="E496" t="str">
            <v>paralux@mail.teleweb.pr</v>
          </cell>
          <cell r="F496" t="str">
            <v>Desconhecida</v>
          </cell>
          <cell r="G496" t="str">
            <v xml:space="preserve">Também é distribuida pela - Elpor ou Mectel </v>
          </cell>
          <cell r="H496" t="str">
            <v>Sistemas de fibra óptica</v>
          </cell>
          <cell r="I496" t="str">
            <v>Pasta propria</v>
          </cell>
        </row>
        <row r="497">
          <cell r="A497" t="str">
            <v>TRIA</v>
          </cell>
          <cell r="B497" t="str">
            <v>TRIA</v>
          </cell>
          <cell r="C497" t="str">
            <v>231 927 480</v>
          </cell>
          <cell r="D497" t="str">
            <v>231 921 738</v>
          </cell>
          <cell r="E497" t="str">
            <v>triamtg@mail.telepac.pr</v>
          </cell>
          <cell r="F497" t="str">
            <v>www.tria.pt</v>
          </cell>
          <cell r="G497" t="str">
            <v>Engº Nuno Patricio</v>
          </cell>
          <cell r="H497" t="str">
            <v>Iluminação</v>
          </cell>
          <cell r="I497" t="str">
            <v>Pasta 11</v>
          </cell>
        </row>
        <row r="498">
          <cell r="A498" t="str">
            <v>GS</v>
          </cell>
          <cell r="B498" t="str">
            <v>Genesete</v>
          </cell>
          <cell r="C498" t="str">
            <v>219 341 162</v>
          </cell>
          <cell r="D498" t="str">
            <v>219 323 743</v>
          </cell>
          <cell r="E498" t="str">
            <v>genesete@netc.pt</v>
          </cell>
          <cell r="F498" t="str">
            <v>Desconhecida</v>
          </cell>
          <cell r="G498" t="str">
            <v>Cont. Eng. Luis Azevedo</v>
          </cell>
          <cell r="H498" t="str">
            <v>Grupos Emergência</v>
          </cell>
          <cell r="I498" t="str">
            <v>Pasta 11</v>
          </cell>
        </row>
        <row r="499">
          <cell r="A499" t="str">
            <v>BERKER</v>
          </cell>
          <cell r="B499" t="str">
            <v>Hermann Biener</v>
          </cell>
          <cell r="C499" t="str">
            <v>217 934 014</v>
          </cell>
          <cell r="D499" t="str">
            <v>217 952 244</v>
          </cell>
          <cell r="E499" t="str">
            <v>biener@mail.telepac.pr</v>
          </cell>
          <cell r="F499" t="str">
            <v>www.berker.com</v>
          </cell>
          <cell r="G499" t="str">
            <v>Também é distribuida pela - Traço de Luz</v>
          </cell>
          <cell r="H499" t="str">
            <v>Aparelhagem</v>
          </cell>
          <cell r="I499" t="str">
            <v>Eng. Avelar</v>
          </cell>
        </row>
        <row r="500">
          <cell r="A500" t="str">
            <v>FPI</v>
          </cell>
          <cell r="B500" t="str">
            <v>FPI</v>
          </cell>
          <cell r="C500" t="str">
            <v>219 487 016</v>
          </cell>
          <cell r="D500" t="str">
            <v>219 480 824</v>
          </cell>
          <cell r="E500" t="str">
            <v>fpi.sa@mail.telepac.pt</v>
          </cell>
          <cell r="F500" t="str">
            <v>Desconhecida</v>
          </cell>
          <cell r="G500" t="str">
            <v xml:space="preserve">Também é distribuida pela - Mectel </v>
          </cell>
          <cell r="H500" t="str">
            <v>Iluminação de emergência</v>
          </cell>
          <cell r="I500" t="str">
            <v>Pasta propria</v>
          </cell>
        </row>
        <row r="501">
          <cell r="A501" t="str">
            <v>IDE</v>
          </cell>
          <cell r="B501" t="str">
            <v>CPO</v>
          </cell>
          <cell r="C501" t="str">
            <v>224 804 412</v>
          </cell>
          <cell r="D501" t="str">
            <v>224 804 413</v>
          </cell>
          <cell r="E501" t="str">
            <v>ide@ide.es</v>
          </cell>
          <cell r="F501" t="str">
            <v>www.ide.es</v>
          </cell>
          <cell r="G501" t="str">
            <v>Cont. João Júdice</v>
          </cell>
          <cell r="H501" t="str">
            <v>Quadros eléctricos</v>
          </cell>
          <cell r="I501" t="str">
            <v>PASTA 98</v>
          </cell>
        </row>
        <row r="502">
          <cell r="A502" t="str">
            <v>ISOGNOM</v>
          </cell>
          <cell r="B502" t="str">
            <v>ISO-SIGMA</v>
          </cell>
          <cell r="C502" t="str">
            <v>217 160 745</v>
          </cell>
          <cell r="D502" t="str">
            <v>217 160 816</v>
          </cell>
          <cell r="E502" t="str">
            <v>Isolx@iso-sigma.pt</v>
          </cell>
          <cell r="F502" t="str">
            <v>Desconhecida</v>
          </cell>
          <cell r="G502" t="str">
            <v>Cont. João Júdice</v>
          </cell>
          <cell r="H502" t="str">
            <v>Protecção e comando e M.T.</v>
          </cell>
          <cell r="I502" t="str">
            <v>PASTA 98</v>
          </cell>
        </row>
        <row r="503">
          <cell r="A503" t="str">
            <v>LINDNER</v>
          </cell>
          <cell r="B503" t="str">
            <v>ISO-SIGMA</v>
          </cell>
          <cell r="C503" t="str">
            <v>217 160 745</v>
          </cell>
          <cell r="D503" t="str">
            <v>217 160 816</v>
          </cell>
          <cell r="E503" t="str">
            <v>Isolx@iso-sigma.pt</v>
          </cell>
          <cell r="F503" t="str">
            <v>Desconhecida</v>
          </cell>
          <cell r="G503" t="str">
            <v>Cont. João Júdice</v>
          </cell>
          <cell r="H503" t="str">
            <v>Fusíveis</v>
          </cell>
          <cell r="I503" t="str">
            <v>PASTA 98</v>
          </cell>
        </row>
        <row r="504">
          <cell r="A504" t="str">
            <v>AARDING</v>
          </cell>
          <cell r="B504" t="str">
            <v>ISO-SIGMA</v>
          </cell>
          <cell r="C504" t="str">
            <v>217 160 745</v>
          </cell>
          <cell r="D504" t="str">
            <v>217 160 816</v>
          </cell>
          <cell r="E504" t="str">
            <v>Isolx@iso-sigma.pt</v>
          </cell>
          <cell r="F504" t="str">
            <v>Desconhecida</v>
          </cell>
          <cell r="G504" t="str">
            <v>Cont. João Júdice</v>
          </cell>
          <cell r="H504" t="str">
            <v>Electrodos de terra</v>
          </cell>
          <cell r="I504" t="str">
            <v>PASTA 98</v>
          </cell>
        </row>
        <row r="505">
          <cell r="A505" t="str">
            <v>FRAKO</v>
          </cell>
          <cell r="B505" t="str">
            <v>ISO-SIGMA</v>
          </cell>
          <cell r="C505" t="str">
            <v>217 160 745</v>
          </cell>
          <cell r="D505" t="str">
            <v>217 160 816</v>
          </cell>
          <cell r="E505" t="str">
            <v>Isolx@iso-sigma.pt</v>
          </cell>
          <cell r="F505" t="str">
            <v>Desconhecida</v>
          </cell>
          <cell r="G505" t="str">
            <v>Cont. João Júdice</v>
          </cell>
          <cell r="H505" t="str">
            <v>Cond. Correcção do F. P.</v>
          </cell>
          <cell r="I505" t="str">
            <v>PASTA 98</v>
          </cell>
        </row>
        <row r="506">
          <cell r="A506" t="str">
            <v>SCHRODER</v>
          </cell>
          <cell r="B506" t="str">
            <v>ISO-SIGMA</v>
          </cell>
          <cell r="C506" t="str">
            <v>217 160 745</v>
          </cell>
          <cell r="D506" t="str">
            <v>217 160 816</v>
          </cell>
          <cell r="E506" t="str">
            <v>Isolx@iso-sigma.pt</v>
          </cell>
          <cell r="F506" t="str">
            <v>Desconhecida</v>
          </cell>
          <cell r="G506" t="str">
            <v>Cont. João Júdice</v>
          </cell>
          <cell r="H506" t="str">
            <v>Interruptores horários</v>
          </cell>
          <cell r="I506" t="str">
            <v>PASTA 98</v>
          </cell>
        </row>
        <row r="507">
          <cell r="A507" t="str">
            <v>MEDEX</v>
          </cell>
          <cell r="B507" t="str">
            <v>ISO-SIGMA</v>
          </cell>
          <cell r="C507" t="str">
            <v>217 160 745</v>
          </cell>
          <cell r="D507" t="str">
            <v>217 160 816</v>
          </cell>
          <cell r="E507" t="str">
            <v>Isolx@iso-sigma.pt</v>
          </cell>
          <cell r="F507" t="str">
            <v>Desconhecida</v>
          </cell>
          <cell r="G507" t="str">
            <v>Cont. João Júdice</v>
          </cell>
          <cell r="H507" t="str">
            <v>Aparelhagem de protecção</v>
          </cell>
          <cell r="I507" t="str">
            <v>PASTA 98</v>
          </cell>
        </row>
        <row r="508">
          <cell r="A508" t="str">
            <v>MITSUBISHI</v>
          </cell>
          <cell r="B508" t="str">
            <v>ISO-SIGMA</v>
          </cell>
          <cell r="C508" t="str">
            <v>217 160 745</v>
          </cell>
          <cell r="D508" t="str">
            <v>217 160 816</v>
          </cell>
          <cell r="E508" t="str">
            <v>Isolx@iso-sigma.pt</v>
          </cell>
          <cell r="F508" t="str">
            <v>Desconhecida</v>
          </cell>
          <cell r="G508" t="str">
            <v>Cont. João Júdice</v>
          </cell>
          <cell r="H508" t="str">
            <v>Disjuntores</v>
          </cell>
          <cell r="I508" t="str">
            <v>PASTA 98</v>
          </cell>
        </row>
        <row r="509">
          <cell r="A509" t="str">
            <v>MITSUBISHI ELECTRIC</v>
          </cell>
          <cell r="B509" t="str">
            <v>ISO-SIGMA</v>
          </cell>
          <cell r="C509" t="str">
            <v>217 160 745</v>
          </cell>
          <cell r="D509" t="str">
            <v>217 160 816</v>
          </cell>
          <cell r="E509" t="str">
            <v>Isolx@iso-sigma.pt</v>
          </cell>
          <cell r="F509" t="str">
            <v>Desconhecida</v>
          </cell>
          <cell r="G509" t="str">
            <v>Cont. João Júdice</v>
          </cell>
          <cell r="H509" t="str">
            <v>Disjuntores</v>
          </cell>
          <cell r="I509" t="str">
            <v>PASTA 98</v>
          </cell>
        </row>
        <row r="510">
          <cell r="A510" t="str">
            <v>WEITKOWITZ</v>
          </cell>
          <cell r="B510" t="str">
            <v>ISO-SIGMA</v>
          </cell>
          <cell r="C510" t="str">
            <v>217 160 745</v>
          </cell>
          <cell r="D510" t="str">
            <v>217 160 816</v>
          </cell>
          <cell r="E510" t="str">
            <v>Isolx@iso-sigma.pt</v>
          </cell>
          <cell r="F510" t="str">
            <v>Desconhecida</v>
          </cell>
          <cell r="G510" t="str">
            <v>Cont. João Júdice</v>
          </cell>
          <cell r="H510" t="str">
            <v>Terminais de carvar</v>
          </cell>
          <cell r="I510" t="str">
            <v>PASTA 98</v>
          </cell>
        </row>
        <row r="511">
          <cell r="A511" t="str">
            <v>VISOLUX</v>
          </cell>
          <cell r="B511" t="str">
            <v>ISO-SIGMA</v>
          </cell>
          <cell r="C511" t="str">
            <v>217 160 745</v>
          </cell>
          <cell r="D511" t="str">
            <v>217 160 816</v>
          </cell>
          <cell r="E511" t="str">
            <v>Isolx@iso-sigma.pt</v>
          </cell>
          <cell r="F511" t="str">
            <v>Desconhecida</v>
          </cell>
          <cell r="G511" t="str">
            <v>Cont. João Júdice</v>
          </cell>
          <cell r="H511" t="str">
            <v>Células fotoeléctricas</v>
          </cell>
          <cell r="I511" t="str">
            <v>PASTA 98</v>
          </cell>
        </row>
        <row r="512">
          <cell r="A512" t="str">
            <v>MICHAUD</v>
          </cell>
          <cell r="B512" t="str">
            <v>ISO-SIGMA</v>
          </cell>
          <cell r="C512" t="str">
            <v>217 160 745</v>
          </cell>
          <cell r="D512" t="str">
            <v>217 160 816</v>
          </cell>
          <cell r="E512" t="str">
            <v>Isolx@iso-sigma.pt</v>
          </cell>
          <cell r="F512" t="str">
            <v>Desconhecida</v>
          </cell>
          <cell r="G512" t="str">
            <v>Cont. João Júdice</v>
          </cell>
          <cell r="H512" t="str">
            <v>Uniões pré-isoladas</v>
          </cell>
          <cell r="I512" t="str">
            <v>PASTA 98</v>
          </cell>
        </row>
        <row r="513">
          <cell r="A513" t="str">
            <v>DOSSEMA &amp; C.</v>
          </cell>
          <cell r="B513" t="str">
            <v>ISO-SIGMA</v>
          </cell>
          <cell r="C513" t="str">
            <v>217 160 745</v>
          </cell>
          <cell r="D513" t="str">
            <v>217 160 816</v>
          </cell>
          <cell r="E513" t="str">
            <v>Isolx@iso-sigma.pt</v>
          </cell>
          <cell r="F513" t="str">
            <v>Desconhecida</v>
          </cell>
          <cell r="G513" t="str">
            <v>Cont. João Júdice</v>
          </cell>
          <cell r="H513" t="str">
            <v>Analisadores de rede</v>
          </cell>
          <cell r="I513" t="str">
            <v>PASTA 98</v>
          </cell>
        </row>
        <row r="514">
          <cell r="A514" t="str">
            <v>E&amp;G</v>
          </cell>
          <cell r="B514" t="str">
            <v>ISO-SIGMA</v>
          </cell>
          <cell r="C514" t="str">
            <v>217 160 745</v>
          </cell>
          <cell r="D514" t="str">
            <v>217 160 816</v>
          </cell>
          <cell r="E514" t="str">
            <v>Isolx@iso-sigma.pt</v>
          </cell>
          <cell r="F514" t="str">
            <v>Desconhecida</v>
          </cell>
          <cell r="G514" t="str">
            <v>Cont. João Júdice</v>
          </cell>
          <cell r="H514" t="str">
            <v>Postos de transformação</v>
          </cell>
          <cell r="I514" t="str">
            <v>PASTA 98</v>
          </cell>
        </row>
        <row r="515">
          <cell r="A515" t="str">
            <v>BUSSMANN</v>
          </cell>
          <cell r="B515" t="str">
            <v>ISO-SIGMA</v>
          </cell>
          <cell r="C515" t="str">
            <v>217 160 745</v>
          </cell>
          <cell r="D515" t="str">
            <v>217 160 816</v>
          </cell>
          <cell r="E515" t="str">
            <v>Isolx@iso-sigma.pt</v>
          </cell>
          <cell r="F515" t="str">
            <v>Desconhecida</v>
          </cell>
          <cell r="G515" t="str">
            <v>Eng. Carlos Lacerda</v>
          </cell>
          <cell r="H515" t="str">
            <v>Fusíveis de M. T.</v>
          </cell>
          <cell r="I515" t="str">
            <v>PASTA 98</v>
          </cell>
        </row>
        <row r="516">
          <cell r="A516" t="str">
            <v>PIRELLI</v>
          </cell>
          <cell r="B516" t="str">
            <v>ISO-SIGMA</v>
          </cell>
          <cell r="C516" t="str">
            <v>217 160 745</v>
          </cell>
          <cell r="D516" t="str">
            <v>217 160 816</v>
          </cell>
          <cell r="E516" t="str">
            <v>Isolx@iso-sigma.pt</v>
          </cell>
          <cell r="F516" t="str">
            <v>Desconhecida</v>
          </cell>
          <cell r="G516" t="str">
            <v>Eng. Carlos Lacerda</v>
          </cell>
          <cell r="H516" t="str">
            <v>Caixas terminais de M. T.</v>
          </cell>
          <cell r="I516" t="str">
            <v>PASTA 98</v>
          </cell>
        </row>
        <row r="517">
          <cell r="A517" t="str">
            <v>TERAR</v>
          </cell>
          <cell r="B517" t="str">
            <v>ISO-SIGMA</v>
          </cell>
          <cell r="C517" t="str">
            <v>217 160 745</v>
          </cell>
          <cell r="D517" t="str">
            <v>217 160 816</v>
          </cell>
          <cell r="E517" t="str">
            <v>Isolx@iso-sigma.pt</v>
          </cell>
          <cell r="F517" t="str">
            <v>Desconhecida</v>
          </cell>
          <cell r="G517" t="str">
            <v>Eng. Carlos Lacerda</v>
          </cell>
          <cell r="H517" t="str">
            <v>Transformadores secos</v>
          </cell>
          <cell r="I517" t="str">
            <v>PASTA 98</v>
          </cell>
        </row>
        <row r="518">
          <cell r="A518" t="str">
            <v>PUBLIC ADDRESS</v>
          </cell>
          <cell r="B518" t="str">
            <v>POWERLINE</v>
          </cell>
          <cell r="C518" t="str">
            <v>218 136 905</v>
          </cell>
          <cell r="D518" t="str">
            <v>218 120 471</v>
          </cell>
          <cell r="E518" t="str">
            <v>mmartins@iol.pt</v>
          </cell>
          <cell r="F518" t="str">
            <v>Desconhecida</v>
          </cell>
          <cell r="G518" t="str">
            <v>Cont. Sr. Mário Martins</v>
          </cell>
          <cell r="H518" t="str">
            <v>Som e seguraça</v>
          </cell>
          <cell r="I518" t="str">
            <v>PASTA 98</v>
          </cell>
        </row>
        <row r="519">
          <cell r="A519" t="str">
            <v>ELIOS</v>
          </cell>
          <cell r="B519" t="str">
            <v>ELIOS ( ESPANHA )</v>
          </cell>
          <cell r="C519" t="str">
            <v>229 0398 0400</v>
          </cell>
          <cell r="D519" t="str">
            <v>230 029 6891</v>
          </cell>
          <cell r="E519" t="str">
            <v>info@eliosspa.com</v>
          </cell>
          <cell r="F519" t="str">
            <v>www.eliosspa.com</v>
          </cell>
          <cell r="G519" t="str">
            <v>Paul G. F. Dyck</v>
          </cell>
          <cell r="H519" t="str">
            <v>Aparelhagem deversa</v>
          </cell>
          <cell r="I519" t="str">
            <v>Pasta 98</v>
          </cell>
        </row>
        <row r="520">
          <cell r="A520" t="str">
            <v>RZB</v>
          </cell>
          <cell r="B520" t="str">
            <v>SIEMENS</v>
          </cell>
          <cell r="C520" t="str">
            <v>214 453 125</v>
          </cell>
          <cell r="D520" t="str">
            <v>214 451 990</v>
          </cell>
          <cell r="E520" t="str">
            <v>domocontrol@mail.telepac.pt</v>
          </cell>
          <cell r="F520" t="str">
            <v>www.vangeelsystems.com</v>
          </cell>
          <cell r="G520" t="str">
            <v>Cont. João Júdice</v>
          </cell>
          <cell r="H520" t="str">
            <v>Calhas e esteiras metálicas</v>
          </cell>
          <cell r="I520" t="str">
            <v>Pasta 50</v>
          </cell>
        </row>
        <row r="521">
          <cell r="A521" t="str">
            <v>IEP</v>
          </cell>
          <cell r="B521" t="str">
            <v>SIMON</v>
          </cell>
          <cell r="C521" t="str">
            <v>217 622 566</v>
          </cell>
          <cell r="D521" t="str">
            <v>217 622 568</v>
          </cell>
          <cell r="E521" t="str">
            <v>Desconhecido</v>
          </cell>
          <cell r="F521" t="str">
            <v>Desconhecida</v>
          </cell>
          <cell r="G521" t="str">
            <v>Cont. João Júdice</v>
          </cell>
          <cell r="H521" t="str">
            <v>Calhas e esteiras metálicas</v>
          </cell>
          <cell r="I521" t="str">
            <v>PASTA 98</v>
          </cell>
        </row>
        <row r="522">
          <cell r="A522" t="str">
            <v>FAGOR</v>
          </cell>
          <cell r="B522" t="str">
            <v>GRAUGE</v>
          </cell>
          <cell r="C522" t="str">
            <v>213 561 849</v>
          </cell>
          <cell r="D522" t="str">
            <v>214 451 990</v>
          </cell>
          <cell r="E522" t="str">
            <v>domocontrol@mail.telepac.pt</v>
          </cell>
          <cell r="F522" t="str">
            <v>www.vangeelsystems.com</v>
          </cell>
          <cell r="G522" t="str">
            <v>Eng. Carlos Lacerda</v>
          </cell>
          <cell r="H522" t="str">
            <v>Calhas e esteiras metálicas</v>
          </cell>
          <cell r="I522" t="str">
            <v>Pasta 81</v>
          </cell>
        </row>
        <row r="523">
          <cell r="A523" t="str">
            <v>MASTERLITE</v>
          </cell>
          <cell r="B523" t="str">
            <v>QUEIROLUX</v>
          </cell>
          <cell r="C523" t="str">
            <v>217 520 330</v>
          </cell>
          <cell r="D523" t="str">
            <v>217 520 339</v>
          </cell>
          <cell r="E523" t="str">
            <v>quirolux@mail.telepc.pt</v>
          </cell>
          <cell r="F523" t="str">
            <v>Desconhecida</v>
          </cell>
          <cell r="G523" t="str">
            <v>Sr. Francisco Gomes</v>
          </cell>
          <cell r="H523" t="str">
            <v>Iluminação</v>
          </cell>
          <cell r="I523" t="str">
            <v>Cat. Solto</v>
          </cell>
        </row>
        <row r="524">
          <cell r="A524" t="str">
            <v>WILA</v>
          </cell>
          <cell r="B524" t="str">
            <v>GIGAWATT</v>
          </cell>
          <cell r="C524">
            <v>229438700</v>
          </cell>
          <cell r="D524">
            <v>229414940</v>
          </cell>
          <cell r="E524" t="str">
            <v>gigawatt@mail.telepac.pt</v>
          </cell>
          <cell r="F524" t="str">
            <v>www.vangeelsystems.com</v>
          </cell>
          <cell r="G524" t="str">
            <v>Sr. Francisco Gomes</v>
          </cell>
          <cell r="H524" t="str">
            <v>Iluminação</v>
          </cell>
          <cell r="I524" t="str">
            <v>Cat. Solto</v>
          </cell>
        </row>
        <row r="525">
          <cell r="A525" t="str">
            <v>BRUCK</v>
          </cell>
          <cell r="B525" t="str">
            <v>GIGAWATT</v>
          </cell>
          <cell r="C525">
            <v>229438700</v>
          </cell>
          <cell r="D525">
            <v>229414940</v>
          </cell>
          <cell r="E525" t="str">
            <v>gigawatt@mail.telepac.pt</v>
          </cell>
          <cell r="F525" t="str">
            <v>www.tecnisis.pt</v>
          </cell>
          <cell r="G525" t="str">
            <v>Sr. Francisco Gomes</v>
          </cell>
          <cell r="H525" t="str">
            <v>Cabos eléctricos</v>
          </cell>
          <cell r="I525" t="str">
            <v>Cat. Solto</v>
          </cell>
        </row>
        <row r="526">
          <cell r="A526" t="str">
            <v>TRAC</v>
          </cell>
          <cell r="B526" t="str">
            <v>GIGAWATT</v>
          </cell>
          <cell r="C526">
            <v>229438700</v>
          </cell>
          <cell r="D526">
            <v>229414940</v>
          </cell>
          <cell r="E526" t="str">
            <v>gigawatt@mail.telepac.pt</v>
          </cell>
          <cell r="F526" t="str">
            <v>www.tecnisis.pt</v>
          </cell>
          <cell r="G526" t="str">
            <v>Sr. Francisco Gomes</v>
          </cell>
          <cell r="H526" t="str">
            <v>Iluminação</v>
          </cell>
          <cell r="I526" t="str">
            <v>Cat. Solto</v>
          </cell>
        </row>
        <row r="527">
          <cell r="A527" t="str">
            <v>SPECTRAL</v>
          </cell>
          <cell r="B527" t="str">
            <v>GIGAWATT</v>
          </cell>
          <cell r="C527">
            <v>229438700</v>
          </cell>
          <cell r="D527">
            <v>229414940</v>
          </cell>
          <cell r="E527" t="str">
            <v>gigawatt@mail.telepac.pt</v>
          </cell>
          <cell r="F527" t="str">
            <v>www.euromatel.com</v>
          </cell>
          <cell r="G527" t="str">
            <v>Sr. Francisco Gomes</v>
          </cell>
          <cell r="H527" t="str">
            <v>Iluminação</v>
          </cell>
          <cell r="I527" t="str">
            <v>Cat. Solto</v>
          </cell>
        </row>
        <row r="528">
          <cell r="A528" t="str">
            <v>ATS</v>
          </cell>
          <cell r="B528" t="str">
            <v>GIGAWATT</v>
          </cell>
          <cell r="C528">
            <v>229438700</v>
          </cell>
          <cell r="D528">
            <v>229414940</v>
          </cell>
          <cell r="E528" t="str">
            <v>gigawatt@mail.telepac.pt</v>
          </cell>
          <cell r="F528" t="str">
            <v>www.euromatel.com</v>
          </cell>
          <cell r="G528" t="str">
            <v>Cont. Espanha, José Ignacio Latorre</v>
          </cell>
          <cell r="H528" t="str">
            <v>Iluminação</v>
          </cell>
          <cell r="I528" t="str">
            <v>Pasta própria</v>
          </cell>
        </row>
        <row r="529">
          <cell r="A529" t="str">
            <v>IVERLUX</v>
          </cell>
          <cell r="B529" t="str">
            <v>GIGAWATT</v>
          </cell>
          <cell r="C529">
            <v>229438700</v>
          </cell>
          <cell r="D529">
            <v>229414940</v>
          </cell>
          <cell r="E529" t="str">
            <v>gigawatt@mail.telepac.pt</v>
          </cell>
          <cell r="F529" t="str">
            <v>www.euromatel.com</v>
          </cell>
          <cell r="G529" t="str">
            <v>Cont. Espanha, José Ignacio Latorre</v>
          </cell>
          <cell r="H529" t="str">
            <v>Iluminação emergência</v>
          </cell>
          <cell r="I529" t="str">
            <v>Pasta 2</v>
          </cell>
        </row>
        <row r="530">
          <cell r="A530" t="str">
            <v>APLEI</v>
          </cell>
          <cell r="B530" t="str">
            <v>GIGAWATT</v>
          </cell>
          <cell r="C530">
            <v>229438700</v>
          </cell>
          <cell r="D530">
            <v>229414940</v>
          </cell>
          <cell r="E530" t="str">
            <v>gigawatt@mail.telepac.pt</v>
          </cell>
          <cell r="F530" t="str">
            <v>www.tecnisis.pt</v>
          </cell>
          <cell r="G530" t="str">
            <v>Cont. Espanha, José Ignacio Latorre</v>
          </cell>
          <cell r="H530" t="str">
            <v>Teansformadores de M. T.</v>
          </cell>
          <cell r="I530" t="str">
            <v>NO CD ROM</v>
          </cell>
        </row>
        <row r="531">
          <cell r="A531" t="str">
            <v>LIFASA</v>
          </cell>
          <cell r="B531" t="str">
            <v>GIGAWATT</v>
          </cell>
          <cell r="C531">
            <v>229438700</v>
          </cell>
          <cell r="D531">
            <v>229414940</v>
          </cell>
          <cell r="E531" t="str">
            <v>gigawatt@mail.telepac.pt</v>
          </cell>
          <cell r="F531" t="str">
            <v>www.tecnisis.pt</v>
          </cell>
          <cell r="G531" t="str">
            <v>Cont. Eng. Manuel António</v>
          </cell>
          <cell r="H531" t="str">
            <v>Soldaduras Aluminotermicas</v>
          </cell>
          <cell r="I531" t="str">
            <v>NO CD ROM</v>
          </cell>
        </row>
        <row r="532">
          <cell r="A532" t="str">
            <v>KLEINHUIS</v>
          </cell>
          <cell r="B532" t="str">
            <v>GIGAWATT</v>
          </cell>
          <cell r="C532">
            <v>229438700</v>
          </cell>
          <cell r="D532">
            <v>229414940</v>
          </cell>
          <cell r="E532" t="str">
            <v>gigawatt@mail.telepac.pt</v>
          </cell>
          <cell r="F532" t="str">
            <v>www.tecnisis.pt</v>
          </cell>
          <cell r="G532" t="str">
            <v>Cont. Eng. Manuel António</v>
          </cell>
          <cell r="H532" t="str">
            <v>Sprinklers</v>
          </cell>
          <cell r="I532" t="str">
            <v>NO CD ROM</v>
          </cell>
        </row>
        <row r="533">
          <cell r="A533" t="str">
            <v>TECHNOTERM</v>
          </cell>
          <cell r="B533" t="str">
            <v>GIGAWATT</v>
          </cell>
          <cell r="C533">
            <v>229438700</v>
          </cell>
          <cell r="D533">
            <v>229414940</v>
          </cell>
          <cell r="E533" t="str">
            <v>gigawatt@mail.telepac.pt</v>
          </cell>
          <cell r="F533" t="str">
            <v>www.tecnisis.pt</v>
          </cell>
          <cell r="G533" t="str">
            <v>Também Morgado e companhia em fusíveis</v>
          </cell>
          <cell r="H533" t="str">
            <v>Sprinklers</v>
          </cell>
          <cell r="I533" t="str">
            <v>Pastas próprias</v>
          </cell>
        </row>
        <row r="534">
          <cell r="A534" t="str">
            <v>RITTO</v>
          </cell>
          <cell r="B534" t="str">
            <v>GIGAWATT</v>
          </cell>
          <cell r="C534">
            <v>229438700</v>
          </cell>
          <cell r="D534">
            <v>229414940</v>
          </cell>
          <cell r="E534" t="str">
            <v>gigawatt@mail.telepac.pt</v>
          </cell>
          <cell r="F534" t="str">
            <v>www.euromatel.com</v>
          </cell>
          <cell r="G534" t="str">
            <v>Também Morgado e companhia em fusíveis</v>
          </cell>
          <cell r="H534" t="str">
            <v>Sprinklers</v>
          </cell>
          <cell r="I534" t="str">
            <v>Pastas próprias</v>
          </cell>
        </row>
        <row r="535">
          <cell r="A535" t="str">
            <v>MAICO</v>
          </cell>
          <cell r="B535" t="str">
            <v>GIGAWATT</v>
          </cell>
          <cell r="C535">
            <v>229438700</v>
          </cell>
          <cell r="D535">
            <v>229414940</v>
          </cell>
          <cell r="E535" t="str">
            <v>gigawatt@mail.telepac.pt</v>
          </cell>
          <cell r="F535" t="str">
            <v>www.tecnisis.pt</v>
          </cell>
          <cell r="G535" t="str">
            <v>Thorn Segurança distribuída pela Microprocessador - Tel. 214 163 928</v>
          </cell>
          <cell r="H535" t="str">
            <v>Iluminação</v>
          </cell>
          <cell r="I535" t="str">
            <v>Pastas próprias</v>
          </cell>
        </row>
        <row r="536">
          <cell r="A536" t="str">
            <v>OBSTA</v>
          </cell>
          <cell r="B536" t="str">
            <v>GIGAWATT</v>
          </cell>
          <cell r="C536">
            <v>229438700</v>
          </cell>
          <cell r="D536">
            <v>229414940</v>
          </cell>
          <cell r="E536" t="str">
            <v>gigawatt@mail.telepac.pt</v>
          </cell>
          <cell r="F536" t="str">
            <v>www.schmersal.pt</v>
          </cell>
          <cell r="G536" t="str">
            <v>Thorn Segurança distribuída pela Microprocessador - Tel. 214 163 928</v>
          </cell>
          <cell r="H536" t="str">
            <v>Iluminação</v>
          </cell>
          <cell r="I536" t="str">
            <v>Pasta 2</v>
          </cell>
        </row>
        <row r="537">
          <cell r="A537" t="str">
            <v>GEYER</v>
          </cell>
          <cell r="B537" t="str">
            <v>GIGAWATT</v>
          </cell>
          <cell r="C537">
            <v>229438700</v>
          </cell>
          <cell r="D537">
            <v>229414940</v>
          </cell>
          <cell r="E537" t="str">
            <v>gigawatt@mail.telepac.pt</v>
          </cell>
          <cell r="F537" t="str">
            <v>www.eee.pt</v>
          </cell>
          <cell r="G537" t="str">
            <v>Thorn Segurança distribuída pela Microprocessador - Tel. 214 163 928</v>
          </cell>
          <cell r="H537" t="str">
            <v>Iluminação de emergência</v>
          </cell>
          <cell r="I537" t="str">
            <v>Pasta 2</v>
          </cell>
        </row>
        <row r="538">
          <cell r="A538" t="str">
            <v>ELSO</v>
          </cell>
          <cell r="B538" t="str">
            <v>GIGAWATT</v>
          </cell>
          <cell r="C538">
            <v>229438700</v>
          </cell>
          <cell r="D538">
            <v>229414940</v>
          </cell>
          <cell r="E538" t="str">
            <v>gigawatt@mail.telepac.pt</v>
          </cell>
          <cell r="F538" t="str">
            <v>www.svelux.se</v>
          </cell>
          <cell r="G538" t="str">
            <v>Cont. Eng. Manuel António</v>
          </cell>
          <cell r="H538" t="str">
            <v>Iluminação de emergência</v>
          </cell>
          <cell r="I538" t="str">
            <v>Pasta 2</v>
          </cell>
        </row>
        <row r="539">
          <cell r="A539" t="str">
            <v>CABLAIRE</v>
          </cell>
          <cell r="B539" t="str">
            <v>CABLAIRE</v>
          </cell>
          <cell r="C539">
            <v>249831159</v>
          </cell>
          <cell r="D539">
            <v>249831450</v>
          </cell>
          <cell r="E539" t="str">
            <v>pretronica@mail.telepac.pt</v>
          </cell>
          <cell r="F539" t="str">
            <v>www.vangeelsystems.com</v>
          </cell>
          <cell r="G539" t="str">
            <v>Sr. Tomé Lemos</v>
          </cell>
          <cell r="H539" t="str">
            <v>Iluminação de emergência</v>
          </cell>
          <cell r="I539" t="str">
            <v>Pasta 2</v>
          </cell>
        </row>
        <row r="540">
          <cell r="A540" t="str">
            <v>OLYMPIA  ELECTRONICS</v>
          </cell>
          <cell r="B540" t="str">
            <v>OISENA</v>
          </cell>
          <cell r="C540">
            <v>256750230</v>
          </cell>
          <cell r="D540">
            <v>256751734</v>
          </cell>
          <cell r="E540" t="str">
            <v>pretronica@mail.telepac.pt</v>
          </cell>
          <cell r="F540" t="str">
            <v>www.vangeelsystems.com</v>
          </cell>
          <cell r="G540" t="str">
            <v>Também Morgado e companhia em fusíveis</v>
          </cell>
          <cell r="H540" t="str">
            <v>Iluminação de emergência</v>
          </cell>
          <cell r="I540" t="str">
            <v>Pasta 2</v>
          </cell>
        </row>
        <row r="541">
          <cell r="A541" t="str">
            <v>IMEFY</v>
          </cell>
          <cell r="B541" t="str">
            <v>Euromatel</v>
          </cell>
          <cell r="C541" t="str">
            <v>252 637 295</v>
          </cell>
          <cell r="D541" t="str">
            <v>252 637 290</v>
          </cell>
          <cell r="E541" t="str">
            <v>euromatel@euromatel.com</v>
          </cell>
          <cell r="F541" t="str">
            <v>www.euromatel.com</v>
          </cell>
          <cell r="G541" t="str">
            <v>Paul G. F. Dyck</v>
          </cell>
          <cell r="H541" t="str">
            <v>Iluminação de emergência</v>
          </cell>
          <cell r="I541" t="str">
            <v>Pasta 2</v>
          </cell>
        </row>
        <row r="542">
          <cell r="A542" t="str">
            <v>INAEL</v>
          </cell>
          <cell r="B542" t="str">
            <v>Euromatel</v>
          </cell>
          <cell r="C542" t="str">
            <v>252 637 295</v>
          </cell>
          <cell r="D542" t="str">
            <v>252 637 290</v>
          </cell>
          <cell r="E542" t="str">
            <v>euromatel@euromatel.com</v>
          </cell>
          <cell r="F542" t="str">
            <v>www.euromatel.com</v>
          </cell>
          <cell r="G542" t="str">
            <v>Thorn Segurança distribuída pela Microprocessador - Tel. 214 163 928</v>
          </cell>
          <cell r="H542" t="str">
            <v>Iluminação</v>
          </cell>
          <cell r="I542" t="str">
            <v>Pasta 81</v>
          </cell>
        </row>
        <row r="543">
          <cell r="A543" t="str">
            <v>ALPES</v>
          </cell>
          <cell r="B543" t="str">
            <v>Euromatel</v>
          </cell>
          <cell r="C543" t="str">
            <v>252 637 295</v>
          </cell>
          <cell r="D543" t="str">
            <v>252 637 290</v>
          </cell>
          <cell r="E543" t="str">
            <v>euromatel@euromatel.com</v>
          </cell>
          <cell r="F543" t="str">
            <v>www.euromatel.com</v>
          </cell>
          <cell r="G543" t="str">
            <v>Também a propria EEE no norte - Telef. 22 905 90 00</v>
          </cell>
          <cell r="H543" t="str">
            <v>Baterias de condensadores</v>
          </cell>
          <cell r="I543" t="str">
            <v>Pasta 81</v>
          </cell>
        </row>
        <row r="544">
          <cell r="A544" t="str">
            <v>BRAND-REX</v>
          </cell>
          <cell r="B544" t="str">
            <v>Eurocabos</v>
          </cell>
          <cell r="C544">
            <v>214263231</v>
          </cell>
          <cell r="D544">
            <v>214264300</v>
          </cell>
          <cell r="E544" t="str">
            <v>nipoiberica@teleweb.pt</v>
          </cell>
          <cell r="F544" t="str">
            <v>www.eee.pt</v>
          </cell>
          <cell r="G544" t="str">
            <v>Sr. Almeida</v>
          </cell>
          <cell r="H544" t="str">
            <v>Materiais Cablagem Estruturada</v>
          </cell>
          <cell r="I544" t="str">
            <v>Pasta 81</v>
          </cell>
        </row>
        <row r="545">
          <cell r="A545" t="str">
            <v>SISPREV</v>
          </cell>
          <cell r="B545" t="str">
            <v>Sisprev</v>
          </cell>
          <cell r="C545">
            <v>214602290</v>
          </cell>
          <cell r="D545">
            <v>214602278</v>
          </cell>
          <cell r="E545" t="str">
            <v>sisprev@mail.teleweb.pt</v>
          </cell>
          <cell r="F545" t="str">
            <v>www.sisprev.com</v>
          </cell>
          <cell r="G545" t="str">
            <v>Também a propria EEE no norte - Telef. 22 905 90 00</v>
          </cell>
          <cell r="H545" t="str">
            <v>Sinalização aérea</v>
          </cell>
          <cell r="I545" t="str">
            <v>Pasta 79</v>
          </cell>
        </row>
        <row r="546">
          <cell r="A546" t="str">
            <v>MERTEN</v>
          </cell>
          <cell r="B546" t="str">
            <v>TEV</v>
          </cell>
          <cell r="C546">
            <v>229485164</v>
          </cell>
          <cell r="D546">
            <v>229485164</v>
          </cell>
          <cell r="E546" t="str">
            <v>carandini@carandini.com</v>
          </cell>
          <cell r="F546" t="str">
            <v>www.carandini.com</v>
          </cell>
          <cell r="G546" t="str">
            <v>Sr. Francisco Gomes</v>
          </cell>
          <cell r="H546" t="str">
            <v>Iluminação</v>
          </cell>
          <cell r="I546" t="str">
            <v>Pasta 79</v>
          </cell>
        </row>
        <row r="547">
          <cell r="A547" t="str">
            <v>RUUD</v>
          </cell>
          <cell r="B547" t="str">
            <v>Astratec</v>
          </cell>
          <cell r="C547" t="str">
            <v>219 428 830</v>
          </cell>
          <cell r="D547" t="str">
            <v>219 400 305</v>
          </cell>
          <cell r="E547" t="str">
            <v>mail@astratec.pt</v>
          </cell>
          <cell r="F547" t="str">
            <v>www.astratec.pt</v>
          </cell>
          <cell r="G547" t="str">
            <v>Cont. Espanha, José Ignacio Latorre</v>
          </cell>
          <cell r="H547" t="str">
            <v>Iluminação</v>
          </cell>
          <cell r="I547" t="str">
            <v>Pasta própria</v>
          </cell>
        </row>
        <row r="548">
          <cell r="A548" t="str">
            <v>RUUD LIGHTING</v>
          </cell>
          <cell r="B548" t="str">
            <v>Astratec</v>
          </cell>
          <cell r="C548" t="str">
            <v>219 428 830</v>
          </cell>
          <cell r="D548" t="str">
            <v>219 400 305</v>
          </cell>
          <cell r="E548" t="str">
            <v>mail@astratec.pt</v>
          </cell>
          <cell r="F548" t="str">
            <v>www.astratec.pt</v>
          </cell>
          <cell r="G548" t="str">
            <v>Cont. Espanha, José Ignacio Latorre</v>
          </cell>
          <cell r="H548" t="str">
            <v>Iluminação</v>
          </cell>
          <cell r="I548" t="str">
            <v>Pasta própria</v>
          </cell>
        </row>
        <row r="549">
          <cell r="A549" t="str">
            <v>VENTURE</v>
          </cell>
          <cell r="B549" t="str">
            <v>Astratec</v>
          </cell>
          <cell r="C549" t="str">
            <v>219 428 830</v>
          </cell>
          <cell r="D549" t="str">
            <v>219 400 305</v>
          </cell>
          <cell r="E549" t="str">
            <v>mail@astratec.pt</v>
          </cell>
          <cell r="F549" t="str">
            <v>www.astratec.pt</v>
          </cell>
          <cell r="G549" t="str">
            <v>Cont. Eng. Manuel António</v>
          </cell>
          <cell r="H549" t="str">
            <v>Intercomunicação</v>
          </cell>
          <cell r="I549" t="str">
            <v>Pasta própria</v>
          </cell>
        </row>
        <row r="550">
          <cell r="A550" t="str">
            <v>VENTURE LIGHTING</v>
          </cell>
          <cell r="B550" t="str">
            <v>Astratec</v>
          </cell>
          <cell r="C550" t="str">
            <v>219 428 830</v>
          </cell>
          <cell r="D550" t="str">
            <v>219 400 305</v>
          </cell>
          <cell r="E550" t="str">
            <v>mail@astratec.pt</v>
          </cell>
          <cell r="F550" t="str">
            <v>www.astratec.pt</v>
          </cell>
          <cell r="G550" t="str">
            <v>Também a propria EEE no norte - Telef. 22 905 90 00</v>
          </cell>
          <cell r="H550" t="str">
            <v>Intercomunicação</v>
          </cell>
          <cell r="I550" t="str">
            <v>Pasta propria</v>
          </cell>
        </row>
        <row r="551">
          <cell r="A551" t="str">
            <v>BURKLE</v>
          </cell>
          <cell r="B551" t="str">
            <v>Astratec</v>
          </cell>
          <cell r="C551" t="str">
            <v>219 428 830</v>
          </cell>
          <cell r="D551" t="str">
            <v>219 400 305</v>
          </cell>
          <cell r="E551" t="str">
            <v>mail@astratec.pt</v>
          </cell>
          <cell r="F551" t="str">
            <v>www.astratec.pt</v>
          </cell>
          <cell r="G551" t="str">
            <v>Também é distribuida pela própria Ermax, Telef. 219 26 15 73</v>
          </cell>
          <cell r="H551" t="str">
            <v>Intercomunicação</v>
          </cell>
          <cell r="I551" t="str">
            <v>Pasta propria</v>
          </cell>
        </row>
        <row r="552">
          <cell r="A552" t="str">
            <v>BURKLE SCHOCK</v>
          </cell>
          <cell r="B552" t="str">
            <v>Astratec</v>
          </cell>
          <cell r="C552" t="str">
            <v>219 428 830</v>
          </cell>
          <cell r="D552" t="str">
            <v>219 400 305</v>
          </cell>
          <cell r="E552" t="str">
            <v>mail@astratec.pt</v>
          </cell>
          <cell r="F552" t="str">
            <v>www.astratec.pt</v>
          </cell>
          <cell r="G552" t="str">
            <v>Também Morgado e companhia em fusíveis</v>
          </cell>
          <cell r="H552" t="str">
            <v>Chamada de emergência</v>
          </cell>
          <cell r="I552" t="str">
            <v>Pasta propria</v>
          </cell>
        </row>
        <row r="553">
          <cell r="A553" t="str">
            <v>ILTI</v>
          </cell>
          <cell r="B553" t="str">
            <v>Astratec</v>
          </cell>
          <cell r="C553" t="str">
            <v>219 428 830</v>
          </cell>
          <cell r="D553" t="str">
            <v>219 400 305</v>
          </cell>
          <cell r="E553" t="str">
            <v>mail@astratec.pt</v>
          </cell>
          <cell r="F553" t="str">
            <v>www.astratec.pt</v>
          </cell>
          <cell r="G553" t="str">
            <v>Cont. Eng. Manuel António</v>
          </cell>
          <cell r="H553" t="str">
            <v>Intercomunicação e paineis electrónicos</v>
          </cell>
          <cell r="I553" t="str">
            <v>Pasta propria</v>
          </cell>
        </row>
        <row r="554">
          <cell r="A554" t="str">
            <v>ILTI LUCE</v>
          </cell>
          <cell r="B554" t="str">
            <v>Astratec</v>
          </cell>
          <cell r="C554" t="str">
            <v>219 428 830</v>
          </cell>
          <cell r="D554" t="str">
            <v>219 400 305</v>
          </cell>
          <cell r="E554" t="str">
            <v>mail@astratec.pt</v>
          </cell>
          <cell r="F554" t="str">
            <v>www.astratec.pt</v>
          </cell>
          <cell r="G554" t="str">
            <v>Thorn Segurança distribuída pela Microprocessador - Tel. 214 163 928</v>
          </cell>
          <cell r="H554" t="str">
            <v>Radio e TV</v>
          </cell>
          <cell r="I554" t="str">
            <v>Pasta 95</v>
          </cell>
        </row>
        <row r="555">
          <cell r="A555" t="str">
            <v>SONERES</v>
          </cell>
          <cell r="B555" t="str">
            <v>SONERES</v>
          </cell>
          <cell r="C555" t="str">
            <v>229 417 741</v>
          </cell>
          <cell r="D555" t="str">
            <v>229 417 706</v>
          </cell>
          <cell r="E555" t="str">
            <v>geral@soneres.pt</v>
          </cell>
          <cell r="F555" t="str">
            <v>www.soneres.pt</v>
          </cell>
          <cell r="G555" t="str">
            <v>Também Morgado e companhia em fusíveis</v>
          </cell>
          <cell r="H555" t="str">
            <v>Radio e TV</v>
          </cell>
          <cell r="I555" t="str">
            <v>Pasta 95</v>
          </cell>
        </row>
        <row r="556">
          <cell r="A556" t="str">
            <v>ACLUCE</v>
          </cell>
          <cell r="B556" t="str">
            <v>Inovodecor</v>
          </cell>
          <cell r="C556" t="str">
            <v>21 974 83 46</v>
          </cell>
          <cell r="D556" t="str">
            <v>21 974 88 94</v>
          </cell>
          <cell r="E556" t="str">
            <v>parkcar@mail.telepac.pt</v>
          </cell>
          <cell r="F556" t="str">
            <v>www.morse.pt</v>
          </cell>
          <cell r="G556" t="str">
            <v>Thorn Segurança distribuída pela Microprocessador - Tel. 214 163 928</v>
          </cell>
          <cell r="H556" t="str">
            <v>Controlo de parqueamentos</v>
          </cell>
          <cell r="I556" t="str">
            <v>Pasta 71</v>
          </cell>
        </row>
        <row r="557">
          <cell r="A557" t="str">
            <v>VESTA</v>
          </cell>
          <cell r="B557" t="str">
            <v>GERCO</v>
          </cell>
          <cell r="C557" t="str">
            <v>21 781 29 00</v>
          </cell>
          <cell r="D557" t="str">
            <v>21 781 29 70</v>
          </cell>
          <cell r="E557" t="str">
            <v>Desconhecido</v>
          </cell>
          <cell r="F557" t="str">
            <v>Desconhecida</v>
          </cell>
          <cell r="G557" t="str">
            <v>Cont. Eng. Luis Azevedo</v>
          </cell>
          <cell r="H557" t="str">
            <v>Controlo de parqueamentos</v>
          </cell>
          <cell r="I557" t="str">
            <v>Pasta 71</v>
          </cell>
        </row>
        <row r="558">
          <cell r="A558" t="str">
            <v>CSI</v>
          </cell>
          <cell r="B558" t="str">
            <v>GERCO</v>
          </cell>
          <cell r="C558" t="str">
            <v>21 781 29 00</v>
          </cell>
          <cell r="D558" t="str">
            <v>21 781 29 70</v>
          </cell>
          <cell r="E558" t="str">
            <v>Desconhecido</v>
          </cell>
          <cell r="F558" t="str">
            <v>Desconhecida</v>
          </cell>
          <cell r="G558" t="str">
            <v>Cont. Eng. Luis Azevedo</v>
          </cell>
          <cell r="H558" t="str">
            <v>Parcómetros</v>
          </cell>
          <cell r="I558" t="str">
            <v>Pasta 71</v>
          </cell>
        </row>
        <row r="559">
          <cell r="A559" t="str">
            <v>Endress</v>
          </cell>
          <cell r="B559" t="str">
            <v>Tecnisis</v>
          </cell>
          <cell r="C559" t="str">
            <v>21 426 72 90</v>
          </cell>
          <cell r="D559" t="str">
            <v>21 426 72 99</v>
          </cell>
          <cell r="E559" t="str">
            <v>tecnisis@mail.telepac.pt</v>
          </cell>
          <cell r="F559" t="str">
            <v>www.tecnisis.pt</v>
          </cell>
          <cell r="G559" t="str">
            <v>Cont. João Júdice</v>
          </cell>
          <cell r="H559" t="str">
            <v>Controlo de parqueamentos</v>
          </cell>
          <cell r="I559" t="str">
            <v>Pasta 71</v>
          </cell>
        </row>
        <row r="560">
          <cell r="A560" t="str">
            <v>Hauser</v>
          </cell>
          <cell r="B560" t="str">
            <v>Tecnisis</v>
          </cell>
          <cell r="C560" t="str">
            <v>21 426 72 90</v>
          </cell>
          <cell r="D560" t="str">
            <v>21 426 72 99</v>
          </cell>
          <cell r="E560" t="str">
            <v>tecnisis@mail.telepac.pt</v>
          </cell>
          <cell r="F560" t="str">
            <v>www.tecnisis.pt</v>
          </cell>
          <cell r="G560" t="str">
            <v>Cont. João Júdice</v>
          </cell>
          <cell r="H560" t="str">
            <v>Controlo de parqueamentos</v>
          </cell>
          <cell r="I560" t="str">
            <v>Pasta 71</v>
          </cell>
        </row>
        <row r="561">
          <cell r="A561" t="str">
            <v>Endress+Hauser</v>
          </cell>
          <cell r="B561" t="str">
            <v>Tecnisis</v>
          </cell>
          <cell r="C561" t="str">
            <v>21 426 72 90</v>
          </cell>
          <cell r="D561" t="str">
            <v>21 426 72 99</v>
          </cell>
          <cell r="E561" t="str">
            <v>tecnisis@mail.telepac.pt</v>
          </cell>
          <cell r="F561" t="str">
            <v>www.tecnisis.pt</v>
          </cell>
          <cell r="G561" t="str">
            <v>Cont. João Júdice</v>
          </cell>
          <cell r="H561" t="str">
            <v>Antenas de Radio e TV</v>
          </cell>
          <cell r="I561" t="str">
            <v>Pasta 71</v>
          </cell>
        </row>
        <row r="562">
          <cell r="A562" t="str">
            <v>Endress + Hauser</v>
          </cell>
          <cell r="B562" t="str">
            <v>Tecnisis</v>
          </cell>
          <cell r="C562" t="str">
            <v>21 426 72 90</v>
          </cell>
          <cell r="D562" t="str">
            <v>21 426 72 99</v>
          </cell>
          <cell r="E562" t="str">
            <v>tecnisis@mail.telepac.pt</v>
          </cell>
          <cell r="F562" t="str">
            <v>www.tecnisis.pt</v>
          </cell>
          <cell r="G562" t="str">
            <v>Também é distribuido pelas emp. Pav, Tecniaudio, Teldita e Tetrónia</v>
          </cell>
          <cell r="H562" t="str">
            <v>Antenas de Radio e TV</v>
          </cell>
          <cell r="I562" t="str">
            <v>Pasta 71</v>
          </cell>
        </row>
        <row r="563">
          <cell r="A563" t="str">
            <v>Tecnisis</v>
          </cell>
          <cell r="B563" t="str">
            <v>Tecnisis</v>
          </cell>
          <cell r="C563" t="str">
            <v>21 426 72 90</v>
          </cell>
          <cell r="D563" t="str">
            <v>21 426 72 99</v>
          </cell>
          <cell r="E563" t="str">
            <v>tecnisis@mail.telepac.pt</v>
          </cell>
          <cell r="F563" t="str">
            <v>www.tecnisis.pt</v>
          </cell>
          <cell r="G563" t="str">
            <v>Também é distribuido pelas emp. Pav, Tecniaudio, Teldita e Tetrónia</v>
          </cell>
          <cell r="H563" t="str">
            <v>Antenas de Radio e TV</v>
          </cell>
          <cell r="I563" t="str">
            <v>Pasta 71</v>
          </cell>
        </row>
        <row r="564">
          <cell r="A564" t="str">
            <v>EH</v>
          </cell>
          <cell r="B564" t="str">
            <v>Tecnisis</v>
          </cell>
          <cell r="C564" t="str">
            <v>21 426 72 90</v>
          </cell>
          <cell r="D564" t="str">
            <v>21 426 72 99</v>
          </cell>
          <cell r="E564" t="str">
            <v>tecnisis@mail.telepac.pt</v>
          </cell>
          <cell r="F564" t="str">
            <v>www.tecnisis.pt</v>
          </cell>
          <cell r="G564" t="str">
            <v>Também é distribuido pelas emp. Pav, Tecniaudio, Teldita e Tetrónia</v>
          </cell>
          <cell r="H564" t="str">
            <v>Antenas de Radio e TV</v>
          </cell>
          <cell r="I564" t="str">
            <v>Pasta 71</v>
          </cell>
        </row>
        <row r="565">
          <cell r="A565" t="str">
            <v>E+H</v>
          </cell>
          <cell r="B565" t="str">
            <v>Tecnisis</v>
          </cell>
          <cell r="C565" t="str">
            <v>21 426 72 90</v>
          </cell>
          <cell r="D565" t="str">
            <v>21 426 72 99</v>
          </cell>
          <cell r="E565" t="str">
            <v>tecnisis@mail.telepac.pt</v>
          </cell>
          <cell r="F565" t="str">
            <v>www.tecnisis.pt</v>
          </cell>
          <cell r="G565" t="str">
            <v>Cont. João Júdice</v>
          </cell>
          <cell r="H565" t="str">
            <v>Antenas de Radio e TV</v>
          </cell>
          <cell r="I565" t="str">
            <v>Pasta 71</v>
          </cell>
        </row>
        <row r="566">
          <cell r="A566" t="str">
            <v>SERVOMEX</v>
          </cell>
          <cell r="B566" t="str">
            <v>Tecnisis</v>
          </cell>
          <cell r="C566" t="str">
            <v>21 426 72 90</v>
          </cell>
          <cell r="D566" t="str">
            <v>21 426 72 99</v>
          </cell>
          <cell r="E566" t="str">
            <v>tecnisis@mail.telepac.pt</v>
          </cell>
          <cell r="F566" t="str">
            <v>www.tecnisis.pt</v>
          </cell>
          <cell r="G566" t="str">
            <v>Cont. João Júdice</v>
          </cell>
          <cell r="H566" t="str">
            <v>Instrumentação</v>
          </cell>
          <cell r="I566" t="str">
            <v>Pasta 71</v>
          </cell>
        </row>
        <row r="567">
          <cell r="A567" t="str">
            <v>MIP</v>
          </cell>
          <cell r="B567" t="str">
            <v>Tecnisis</v>
          </cell>
          <cell r="C567" t="str">
            <v>21 426 72 90</v>
          </cell>
          <cell r="D567" t="str">
            <v>21 426 72 99</v>
          </cell>
          <cell r="E567" t="str">
            <v>tecnisis@mail.telepac.pt</v>
          </cell>
          <cell r="F567" t="str">
            <v>www.tecnisis.pt</v>
          </cell>
          <cell r="G567" t="str">
            <v>Cont. João Júdice</v>
          </cell>
          <cell r="H567" t="str">
            <v>Instrumentação</v>
          </cell>
          <cell r="I567" t="str">
            <v>Pasta 79</v>
          </cell>
        </row>
        <row r="568">
          <cell r="A568" t="str">
            <v>IRCON</v>
          </cell>
          <cell r="B568" t="str">
            <v>Tecnisis</v>
          </cell>
          <cell r="C568" t="str">
            <v>21 426 72 90</v>
          </cell>
          <cell r="D568" t="str">
            <v>21 426 72 99</v>
          </cell>
          <cell r="E568" t="str">
            <v>tecnisis@mail.telepac.pt</v>
          </cell>
          <cell r="F568" t="str">
            <v>www.tecnisis.pt</v>
          </cell>
          <cell r="G568" t="str">
            <v>Cont. João Júdice</v>
          </cell>
          <cell r="H568" t="str">
            <v>Instrumentação</v>
          </cell>
          <cell r="I568" t="str">
            <v>Pasta própria</v>
          </cell>
        </row>
        <row r="569">
          <cell r="A569" t="str">
            <v>Status instruments</v>
          </cell>
          <cell r="B569" t="str">
            <v>Tecnisis</v>
          </cell>
          <cell r="C569" t="str">
            <v>21 426 72 90</v>
          </cell>
          <cell r="D569" t="str">
            <v>21 426 72 99</v>
          </cell>
          <cell r="E569" t="str">
            <v>tecnisis@mail.telepac.pt</v>
          </cell>
          <cell r="F569" t="str">
            <v>www.tecnisis.pt</v>
          </cell>
          <cell r="G569" t="str">
            <v>Cont. João Júdice</v>
          </cell>
          <cell r="H569" t="str">
            <v>Sistemas de som</v>
          </cell>
          <cell r="I569" t="str">
            <v>Pasta 32</v>
          </cell>
        </row>
        <row r="570">
          <cell r="A570" t="str">
            <v>Status instruments ltd</v>
          </cell>
          <cell r="B570" t="str">
            <v>Tecnisis</v>
          </cell>
          <cell r="C570" t="str">
            <v>21 426 72 90</v>
          </cell>
          <cell r="D570" t="str">
            <v>21 426 72 99</v>
          </cell>
          <cell r="E570" t="str">
            <v>tecnisis@mail.telepac.pt</v>
          </cell>
          <cell r="F570" t="str">
            <v>www.tecnisis.pt</v>
          </cell>
          <cell r="G570" t="str">
            <v>Cont. João Júdice</v>
          </cell>
          <cell r="H570" t="str">
            <v>Sistemas de som</v>
          </cell>
          <cell r="I570" t="str">
            <v>Pasta 32</v>
          </cell>
        </row>
        <row r="571">
          <cell r="A571" t="str">
            <v>RICHTEC</v>
          </cell>
          <cell r="B571" t="str">
            <v>Tecnisis</v>
          </cell>
          <cell r="C571" t="str">
            <v>21 426 72 90</v>
          </cell>
          <cell r="D571" t="str">
            <v>21 426 72 99</v>
          </cell>
          <cell r="E571" t="str">
            <v>tecnisis@mail.telepac.pt</v>
          </cell>
          <cell r="F571" t="str">
            <v>www.tecnisis.pt</v>
          </cell>
          <cell r="G571" t="str">
            <v>Cont. João Júdice</v>
          </cell>
          <cell r="H571" t="str">
            <v>Instrumentação</v>
          </cell>
          <cell r="I571" t="str">
            <v>Pasta 32</v>
          </cell>
        </row>
        <row r="572">
          <cell r="A572" t="str">
            <v>GAL</v>
          </cell>
          <cell r="B572" t="str">
            <v>Tecnisis</v>
          </cell>
          <cell r="C572" t="str">
            <v>21 426 72 90</v>
          </cell>
          <cell r="D572" t="str">
            <v>21 426 72 99</v>
          </cell>
          <cell r="E572" t="str">
            <v>tecnisis@mail.telepac.pt</v>
          </cell>
          <cell r="F572" t="str">
            <v>www.tecnisis.pt</v>
          </cell>
          <cell r="G572" t="str">
            <v>Cont. João Júdice</v>
          </cell>
          <cell r="H572" t="str">
            <v>Instrumentação</v>
          </cell>
          <cell r="I572" t="str">
            <v>Pasta 32</v>
          </cell>
        </row>
        <row r="573">
          <cell r="A573" t="str">
            <v>Gal Controls</v>
          </cell>
          <cell r="B573" t="str">
            <v>Tecnisis</v>
          </cell>
          <cell r="C573" t="str">
            <v>21 426 72 90</v>
          </cell>
          <cell r="D573" t="str">
            <v>21 426 72 99</v>
          </cell>
          <cell r="E573" t="str">
            <v>tecnisis@mail.telepac.pt</v>
          </cell>
          <cell r="F573" t="str">
            <v>www.tecnisis.pt</v>
          </cell>
          <cell r="G573" t="str">
            <v>Cont. João Júdice</v>
          </cell>
          <cell r="H573" t="str">
            <v>Instrumentação</v>
          </cell>
          <cell r="I573" t="str">
            <v>Pasta 95</v>
          </cell>
        </row>
        <row r="574">
          <cell r="A574" t="str">
            <v>EURO-DIESEL</v>
          </cell>
          <cell r="B574" t="str">
            <v>Tecnerga</v>
          </cell>
          <cell r="C574" t="str">
            <v>217 160 857</v>
          </cell>
          <cell r="D574" t="str">
            <v>217 163 927</v>
          </cell>
          <cell r="E574" t="str">
            <v>tecnerga@mail.telepac.pt</v>
          </cell>
          <cell r="F574" t="str">
            <v>www.morse.pt</v>
          </cell>
          <cell r="G574" t="str">
            <v>Eng. Carlos Lacerda</v>
          </cell>
          <cell r="H574" t="str">
            <v>Grupos Emergência/UPS Dinamico</v>
          </cell>
          <cell r="I574" t="str">
            <v>Pasta 71</v>
          </cell>
        </row>
        <row r="575">
          <cell r="A575" t="str">
            <v>EURODIESEL</v>
          </cell>
          <cell r="B575" t="str">
            <v>Tecnerga</v>
          </cell>
          <cell r="C575" t="str">
            <v>217 160 857</v>
          </cell>
          <cell r="D575" t="str">
            <v>217 163 927</v>
          </cell>
          <cell r="E575" t="str">
            <v>tecnerga@mail.telepac.pt</v>
          </cell>
          <cell r="F575" t="str">
            <v>www.morse.pt</v>
          </cell>
          <cell r="G575" t="str">
            <v>Eng. Carlos Lacerda</v>
          </cell>
          <cell r="H575" t="str">
            <v>Grupos Emergência/UPS Dinamico</v>
          </cell>
          <cell r="I575" t="str">
            <v>Pasta 71</v>
          </cell>
        </row>
        <row r="576">
          <cell r="A576" t="str">
            <v>SCHMERSAL</v>
          </cell>
          <cell r="B576" t="str">
            <v>K.A. SCHMERSAL GmbH &amp; Co.</v>
          </cell>
          <cell r="C576" t="str">
            <v>219 839 283</v>
          </cell>
          <cell r="D576" t="str">
            <v>219 831 937</v>
          </cell>
          <cell r="E576" t="str">
            <v>schmersal@mail.telepac.pt</v>
          </cell>
          <cell r="F576" t="str">
            <v>www.schmersal.pt</v>
          </cell>
          <cell r="G576" t="str">
            <v>Paul G. F. Dyck</v>
          </cell>
          <cell r="H576" t="str">
            <v>ACESS. DE AUTOMAÇÃO</v>
          </cell>
          <cell r="I576" t="str">
            <v>Pasta 32</v>
          </cell>
        </row>
        <row r="577">
          <cell r="A577" t="str">
            <v>REJIBAND</v>
          </cell>
          <cell r="B577" t="str">
            <v>Domocontrol</v>
          </cell>
          <cell r="C577" t="str">
            <v>214 453 125</v>
          </cell>
          <cell r="D577" t="str">
            <v>214 451 990</v>
          </cell>
          <cell r="E577" t="str">
            <v>domocontrol@mail.telepac.pt</v>
          </cell>
          <cell r="F577" t="str">
            <v>www.morse.pt</v>
          </cell>
          <cell r="G577" t="str">
            <v>Porto, Telef: 22 712 78 87 - Fax 22 712 78 78</v>
          </cell>
          <cell r="H577" t="str">
            <v>Calhas e esteiras metálicas</v>
          </cell>
          <cell r="I577" t="str">
            <v>Pasta 32</v>
          </cell>
        </row>
        <row r="578">
          <cell r="A578" t="str">
            <v>REJITECH</v>
          </cell>
          <cell r="B578" t="str">
            <v>Domocontrol</v>
          </cell>
          <cell r="C578" t="str">
            <v>214 453 125</v>
          </cell>
          <cell r="D578" t="str">
            <v>214 451 990</v>
          </cell>
          <cell r="E578" t="str">
            <v>domocontrol@mail.telepac.pt</v>
          </cell>
          <cell r="F578" t="str">
            <v>www.morse.pt</v>
          </cell>
          <cell r="G578" t="str">
            <v>Porto, Telef: 22 712 78 87 - Fax 22 712 78 78</v>
          </cell>
          <cell r="H578" t="str">
            <v>Calhas e esteiras metálicas</v>
          </cell>
          <cell r="I578" t="str">
            <v>Pasta  78</v>
          </cell>
        </row>
        <row r="579">
          <cell r="A579" t="str">
            <v>VAN GEEL SYSTEMS</v>
          </cell>
          <cell r="B579" t="str">
            <v>Domocontrol</v>
          </cell>
          <cell r="C579" t="str">
            <v>214 453 125</v>
          </cell>
          <cell r="D579" t="str">
            <v>214 451 990</v>
          </cell>
          <cell r="E579" t="str">
            <v>domocontrol@mail.telepac.pt</v>
          </cell>
          <cell r="F579" t="str">
            <v>www.vangeelsystems.com</v>
          </cell>
          <cell r="G579" t="str">
            <v>Porto, Telef: 22 712 78 87 - Fax 22 712 78 78</v>
          </cell>
          <cell r="H579" t="str">
            <v>Calhas e esteiras metálicas</v>
          </cell>
          <cell r="I579" t="str">
            <v>Pasta  78</v>
          </cell>
        </row>
        <row r="580">
          <cell r="A580" t="str">
            <v>VAN GEEL</v>
          </cell>
          <cell r="B580" t="str">
            <v>Domocontrol</v>
          </cell>
          <cell r="C580" t="str">
            <v>214 453 125</v>
          </cell>
          <cell r="D580" t="str">
            <v>214 451 990</v>
          </cell>
          <cell r="E580" t="str">
            <v>domocontrol@mail.telepac.pt</v>
          </cell>
          <cell r="F580" t="str">
            <v>www.vangeelsystems.com</v>
          </cell>
          <cell r="G580" t="str">
            <v>Porto, Telef: 22 712 78 87 - Fax 22 712 78 78</v>
          </cell>
          <cell r="H580" t="str">
            <v>Sistemas para redes de terras</v>
          </cell>
          <cell r="I580" t="str">
            <v>Pasta  78</v>
          </cell>
        </row>
        <row r="581">
          <cell r="A581" t="str">
            <v>VANGGEL</v>
          </cell>
          <cell r="B581" t="str">
            <v>Domocontrol</v>
          </cell>
          <cell r="C581" t="str">
            <v>214 453 125</v>
          </cell>
          <cell r="D581" t="str">
            <v>214 451 990</v>
          </cell>
          <cell r="E581" t="str">
            <v>domocontrol@mail.telepac.pt</v>
          </cell>
          <cell r="F581" t="str">
            <v>www.vangeelsystems.com</v>
          </cell>
          <cell r="G581" t="str">
            <v>Porto, Telef: 22 712 78 87 - Fax 22 712 78 78</v>
          </cell>
          <cell r="H581" t="str">
            <v>Sistemas para redes de terras</v>
          </cell>
          <cell r="I581" t="str">
            <v>Pasta  78</v>
          </cell>
        </row>
        <row r="582">
          <cell r="A582" t="str">
            <v>LAPPKABEL</v>
          </cell>
          <cell r="B582" t="str">
            <v>Policabos</v>
          </cell>
          <cell r="C582" t="str">
            <v>219 178 640</v>
          </cell>
          <cell r="D582" t="str">
            <v>219 178 649</v>
          </cell>
          <cell r="E582" t="str">
            <v>Desconhecido</v>
          </cell>
          <cell r="F582" t="str">
            <v>Desconhecida</v>
          </cell>
          <cell r="G582" t="str">
            <v>Sr. Francisco Gomes</v>
          </cell>
          <cell r="H582" t="str">
            <v>Sistemas para redes de terras</v>
          </cell>
          <cell r="I582" t="str">
            <v>Pasta  78</v>
          </cell>
        </row>
        <row r="583">
          <cell r="A583" t="str">
            <v>LAPP KABEL</v>
          </cell>
          <cell r="B583" t="str">
            <v>Policabos</v>
          </cell>
          <cell r="C583" t="str">
            <v>219 178 640</v>
          </cell>
          <cell r="D583" t="str">
            <v>219 178 649</v>
          </cell>
          <cell r="E583" t="str">
            <v>Desconhecido</v>
          </cell>
          <cell r="F583" t="str">
            <v>Desconhecida</v>
          </cell>
          <cell r="G583" t="str">
            <v>Sr. Francisco Gomes</v>
          </cell>
          <cell r="H583" t="str">
            <v>Calhas para transporte de energia</v>
          </cell>
          <cell r="I583" t="str">
            <v>Pasta  78</v>
          </cell>
        </row>
        <row r="584">
          <cell r="A584" t="str">
            <v>LAPP</v>
          </cell>
          <cell r="B584" t="str">
            <v>Policabos</v>
          </cell>
          <cell r="C584" t="str">
            <v>219 178 640</v>
          </cell>
          <cell r="D584" t="str">
            <v>219 178 649</v>
          </cell>
          <cell r="E584" t="str">
            <v>Desconhecido</v>
          </cell>
          <cell r="F584" t="str">
            <v>Desconhecida</v>
          </cell>
          <cell r="G584" t="str">
            <v>Sr. Francisco Gomes</v>
          </cell>
          <cell r="H584" t="str">
            <v>Pára-raios</v>
          </cell>
          <cell r="I584" t="str">
            <v>Pasta  78</v>
          </cell>
        </row>
        <row r="585">
          <cell r="A585" t="str">
            <v>FAEBER</v>
          </cell>
          <cell r="B585" t="str">
            <v>INTERLIT</v>
          </cell>
          <cell r="C585" t="str">
            <v>222 053 646</v>
          </cell>
          <cell r="D585" t="str">
            <v>222 082 480</v>
          </cell>
          <cell r="E585" t="str">
            <v>Desconhecido</v>
          </cell>
          <cell r="F585" t="str">
            <v>Desconhecida</v>
          </cell>
          <cell r="G585" t="str">
            <v>Cont. Pedro M. Andrade</v>
          </cell>
          <cell r="H585" t="str">
            <v>Sistemas de som</v>
          </cell>
          <cell r="I585" t="str">
            <v>Pasta  78</v>
          </cell>
        </row>
        <row r="586">
          <cell r="A586" t="str">
            <v>EUROMATEL</v>
          </cell>
          <cell r="B586" t="str">
            <v>EUROMATEL</v>
          </cell>
          <cell r="C586" t="str">
            <v>252 637 295</v>
          </cell>
          <cell r="D586" t="str">
            <v>252 637 290</v>
          </cell>
          <cell r="E586" t="str">
            <v>euromatel@euromatel.com</v>
          </cell>
          <cell r="F586" t="str">
            <v>www.euromatel.com</v>
          </cell>
          <cell r="G586" t="str">
            <v>Cont. Sr. Mario Martins</v>
          </cell>
          <cell r="H586" t="str">
            <v>Unidades UPS</v>
          </cell>
          <cell r="I586" t="str">
            <v>Pasta  78</v>
          </cell>
        </row>
        <row r="587">
          <cell r="A587" t="str">
            <v>ALKARGO</v>
          </cell>
          <cell r="B587" t="str">
            <v>ALKARGO, S. COOP</v>
          </cell>
          <cell r="C587" t="str">
            <v>0034 4 6740004</v>
          </cell>
          <cell r="D587" t="str">
            <v>0034 4 6744417</v>
          </cell>
          <cell r="E587" t="str">
            <v>jilatorre@alkargo.com</v>
          </cell>
          <cell r="F587" t="str">
            <v>Desconhecida</v>
          </cell>
          <cell r="G587" t="str">
            <v>Cont. Espanha, José Ignacio Latorre</v>
          </cell>
          <cell r="H587" t="str">
            <v>Teansformadores de M. T.</v>
          </cell>
          <cell r="I587" t="str">
            <v>Pasta  78</v>
          </cell>
        </row>
        <row r="588">
          <cell r="A588" t="str">
            <v>ALKARGO, S. COOP</v>
          </cell>
          <cell r="B588" t="str">
            <v>ALKARGO, S. COOP</v>
          </cell>
          <cell r="C588" t="str">
            <v>0034 4 6740004</v>
          </cell>
          <cell r="D588" t="str">
            <v>0034 4 6744417</v>
          </cell>
          <cell r="E588" t="str">
            <v>jilatorre@alkargo.com</v>
          </cell>
          <cell r="F588" t="str">
            <v>Desconhecida</v>
          </cell>
          <cell r="G588" t="str">
            <v>Cont. Espanha, José Ignacio Latorre</v>
          </cell>
          <cell r="H588" t="str">
            <v>Teansformadores de M. T.</v>
          </cell>
          <cell r="I588" t="str">
            <v>Pasta  78</v>
          </cell>
        </row>
        <row r="589">
          <cell r="A589" t="str">
            <v>SISWELD</v>
          </cell>
          <cell r="B589" t="str">
            <v>SISPREV</v>
          </cell>
          <cell r="C589" t="str">
            <v>21 910 65 10</v>
          </cell>
          <cell r="D589" t="str">
            <v>21 923 00 56</v>
          </cell>
          <cell r="E589" t="str">
            <v>prosound@clix.pt</v>
          </cell>
          <cell r="F589" t="str">
            <v>Desconhecida</v>
          </cell>
          <cell r="G589" t="str">
            <v>Cont. Eng. Manuel António</v>
          </cell>
          <cell r="H589" t="str">
            <v>Soldaduras Aluminotermicas</v>
          </cell>
          <cell r="I589" t="str">
            <v>NO CD ROM</v>
          </cell>
        </row>
        <row r="590">
          <cell r="A590" t="str">
            <v>EARTHING</v>
          </cell>
          <cell r="B590" t="str">
            <v>SISPREV</v>
          </cell>
          <cell r="C590" t="str">
            <v>21 910 65 10</v>
          </cell>
          <cell r="D590" t="str">
            <v>21 923 00 56</v>
          </cell>
          <cell r="E590" t="str">
            <v>Desconhecido</v>
          </cell>
          <cell r="F590" t="str">
            <v>Desconhecida</v>
          </cell>
          <cell r="G590" t="str">
            <v>Cont. Eng. Manuel António</v>
          </cell>
          <cell r="H590" t="str">
            <v>Redes de terras</v>
          </cell>
          <cell r="I590" t="str">
            <v>NO CD ROM</v>
          </cell>
        </row>
        <row r="591">
          <cell r="A591" t="str">
            <v>MINIMAX</v>
          </cell>
          <cell r="B591" t="str">
            <v>PEFIPRESA</v>
          </cell>
          <cell r="C591" t="str">
            <v>21 466 20 12</v>
          </cell>
          <cell r="D591" t="str">
            <v>21 464 74 20</v>
          </cell>
          <cell r="E591" t="str">
            <v>Desconhecido</v>
          </cell>
          <cell r="F591" t="str">
            <v>Desconhecida</v>
          </cell>
          <cell r="G591" t="str">
            <v>Cont. Sr. António Luís</v>
          </cell>
          <cell r="H591" t="str">
            <v>Sprinklers</v>
          </cell>
          <cell r="I591" t="str">
            <v>Pasta 48</v>
          </cell>
        </row>
        <row r="592">
          <cell r="A592" t="str">
            <v>IEA</v>
          </cell>
          <cell r="B592" t="str">
            <v>Matelec</v>
          </cell>
          <cell r="C592" t="str">
            <v>218 148 312</v>
          </cell>
          <cell r="D592" t="str">
            <v>218 142 743</v>
          </cell>
          <cell r="E592" t="str">
            <v>Desconhecido</v>
          </cell>
          <cell r="F592" t="str">
            <v>Desconhecida</v>
          </cell>
          <cell r="G592" t="str">
            <v>Também Morgado e companhia em fusíveis</v>
          </cell>
          <cell r="H592" t="str">
            <v>Iluminação</v>
          </cell>
          <cell r="I592" t="str">
            <v>Pastas próprias</v>
          </cell>
        </row>
        <row r="593">
          <cell r="A593" t="str">
            <v>ERCO</v>
          </cell>
          <cell r="B593" t="str">
            <v>OMNICEL</v>
          </cell>
          <cell r="C593" t="str">
            <v>21 381 30 80</v>
          </cell>
          <cell r="D593" t="str">
            <v>21 381 30 90</v>
          </cell>
          <cell r="E593" t="str">
            <v>omnicel.lx@mail.telepac.pt</v>
          </cell>
          <cell r="F593" t="str">
            <v>Desconhecida</v>
          </cell>
          <cell r="G593" t="str">
            <v>É apenas importador e revendedor de equipamentos</v>
          </cell>
          <cell r="H593" t="str">
            <v>Iluminação</v>
          </cell>
          <cell r="I593" t="str">
            <v>Pasta 49</v>
          </cell>
        </row>
        <row r="594">
          <cell r="A594" t="str">
            <v>THORN</v>
          </cell>
          <cell r="B594" t="str">
            <v>OMNICEL</v>
          </cell>
          <cell r="C594" t="str">
            <v>21 381 30 80</v>
          </cell>
          <cell r="D594" t="str">
            <v>21 381 30 90</v>
          </cell>
          <cell r="E594" t="str">
            <v>omnicel.lx@mail.telepac.pt</v>
          </cell>
          <cell r="F594" t="str">
            <v>www.afroluso.pt</v>
          </cell>
          <cell r="G594" t="str">
            <v>Thorn Segurança distribuída pela Microprocessador - Tel. 214 163 928</v>
          </cell>
          <cell r="H594" t="str">
            <v>Iluminação</v>
          </cell>
          <cell r="I594" t="str">
            <v>Pasta 49</v>
          </cell>
        </row>
        <row r="595">
          <cell r="A595" t="str">
            <v>Trilux</v>
          </cell>
          <cell r="B595" t="str">
            <v>OMNICEL</v>
          </cell>
          <cell r="C595" t="str">
            <v>21 381 30 80</v>
          </cell>
          <cell r="D595" t="str">
            <v>21 381 30 90</v>
          </cell>
          <cell r="E595" t="str">
            <v>omnicel.lx@mail.telepac.pt</v>
          </cell>
          <cell r="F595" t="str">
            <v>www.afroluso.pt</v>
          </cell>
          <cell r="G595" t="str">
            <v>Thorn Segurança distribuída pela Microprocessador - Tel. 214 163 928</v>
          </cell>
          <cell r="H595" t="str">
            <v>Iluminação</v>
          </cell>
          <cell r="I595" t="str">
            <v>Pasta 49</v>
          </cell>
        </row>
        <row r="596">
          <cell r="A596" t="str">
            <v>Pretronica</v>
          </cell>
          <cell r="B596" t="str">
            <v>Pretronica</v>
          </cell>
          <cell r="C596" t="str">
            <v>219 615 588</v>
          </cell>
          <cell r="D596" t="str">
            <v>219 615 246</v>
          </cell>
          <cell r="E596" t="str">
            <v>pretronica@mail.telepac.pt</v>
          </cell>
          <cell r="F596" t="str">
            <v>www.afroluso.pt</v>
          </cell>
          <cell r="G596" t="str">
            <v>É apenas importador e revendedor de equipamentos</v>
          </cell>
          <cell r="H596" t="str">
            <v>Iluminação de emergência</v>
          </cell>
          <cell r="I596" t="str">
            <v>Pasta 2</v>
          </cell>
        </row>
        <row r="597">
          <cell r="A597" t="str">
            <v>Pretrónica</v>
          </cell>
          <cell r="B597" t="str">
            <v>Pretronica</v>
          </cell>
          <cell r="C597" t="str">
            <v>219 615 588</v>
          </cell>
          <cell r="D597" t="str">
            <v>219 615 246</v>
          </cell>
          <cell r="E597" t="str">
            <v>pretronica@mail.telepac.pt</v>
          </cell>
          <cell r="F597" t="str">
            <v>www.afroluso.pt</v>
          </cell>
          <cell r="G597" t="str">
            <v>É apenas importador e revendedor de equipamentos</v>
          </cell>
          <cell r="H597" t="str">
            <v>Iluminação de emergência</v>
          </cell>
          <cell r="I597" t="str">
            <v>Pasta 2</v>
          </cell>
        </row>
        <row r="598">
          <cell r="A598" t="str">
            <v>Cooper</v>
          </cell>
          <cell r="B598" t="str">
            <v>Pretronica</v>
          </cell>
          <cell r="C598" t="str">
            <v>219 615 588</v>
          </cell>
          <cell r="D598" t="str">
            <v>219 615 246</v>
          </cell>
          <cell r="E598" t="str">
            <v>pretronica@mail.telepac.pt</v>
          </cell>
          <cell r="F598" t="str">
            <v>www.afroluso.pt</v>
          </cell>
          <cell r="G598" t="str">
            <v>É apenas importador e revendedor de equipamentos</v>
          </cell>
          <cell r="H598" t="str">
            <v>Iluminação de emergência</v>
          </cell>
          <cell r="I598" t="str">
            <v>Pasta 2</v>
          </cell>
        </row>
        <row r="599">
          <cell r="A599" t="str">
            <v>Menvier</v>
          </cell>
          <cell r="B599" t="str">
            <v>Pretronica</v>
          </cell>
          <cell r="C599" t="str">
            <v>219 615 588</v>
          </cell>
          <cell r="D599" t="str">
            <v>219 615 246</v>
          </cell>
          <cell r="E599" t="str">
            <v>pretronica@mail.telepac.pt</v>
          </cell>
          <cell r="F599" t="str">
            <v>Desconhecida</v>
          </cell>
          <cell r="G599" t="str">
            <v>NORTE - Telef. 224 649  248 Fax. 224 649 249</v>
          </cell>
          <cell r="H599" t="str">
            <v>Iluminação de emergência</v>
          </cell>
          <cell r="I599" t="str">
            <v>Pasta 2</v>
          </cell>
        </row>
        <row r="600">
          <cell r="A600" t="str">
            <v>Fulleon</v>
          </cell>
          <cell r="B600" t="str">
            <v>Pretronica</v>
          </cell>
          <cell r="C600" t="str">
            <v>219 615 588</v>
          </cell>
          <cell r="D600" t="str">
            <v>219 615 246</v>
          </cell>
          <cell r="E600" t="str">
            <v>pretronica@mail.telepac.pt</v>
          </cell>
          <cell r="F600" t="str">
            <v>Desconhecida</v>
          </cell>
          <cell r="G600" t="str">
            <v>NORTE - Telef. 224 649  248 Fax. 224 649 249</v>
          </cell>
          <cell r="H600" t="str">
            <v>Iluminação de emergência</v>
          </cell>
          <cell r="I600" t="str">
            <v>Pasta 2</v>
          </cell>
        </row>
        <row r="601">
          <cell r="A601" t="str">
            <v>Schréder</v>
          </cell>
          <cell r="B601" t="str">
            <v>Schréder</v>
          </cell>
          <cell r="C601" t="str">
            <v>214 242 600</v>
          </cell>
          <cell r="D601" t="str">
            <v>214 188 741</v>
          </cell>
          <cell r="E601" t="str">
            <v>Desconhecido</v>
          </cell>
          <cell r="F601" t="str">
            <v>Desconhecida</v>
          </cell>
          <cell r="G601" t="str">
            <v>NORTE - Telef. 224 649  248 Fax. 224 649 249</v>
          </cell>
          <cell r="H601" t="str">
            <v>Iluminação</v>
          </cell>
          <cell r="I601" t="str">
            <v>Pasta 81</v>
          </cell>
        </row>
        <row r="602">
          <cell r="A602" t="str">
            <v>Schreder</v>
          </cell>
          <cell r="B602" t="str">
            <v>Schréder</v>
          </cell>
          <cell r="C602" t="str">
            <v>214 242 600</v>
          </cell>
          <cell r="D602" t="str">
            <v>214 188 741</v>
          </cell>
          <cell r="E602" t="str">
            <v>Desconhecido</v>
          </cell>
          <cell r="F602" t="str">
            <v>Desconhecida</v>
          </cell>
          <cell r="G602" t="str">
            <v>NORTE - Telef. 224 649  248 Fax. 224 649 249</v>
          </cell>
          <cell r="H602" t="str">
            <v>Iluminação</v>
          </cell>
          <cell r="I602" t="str">
            <v>Pasta 81</v>
          </cell>
        </row>
        <row r="603">
          <cell r="A603" t="str">
            <v>EEE</v>
          </cell>
          <cell r="B603" t="str">
            <v>NIPO IBERICA</v>
          </cell>
          <cell r="C603" t="str">
            <v>214 246 950</v>
          </cell>
          <cell r="D603" t="str">
            <v>214 246 959</v>
          </cell>
          <cell r="E603" t="str">
            <v>nipoiberica@teleweb.pt</v>
          </cell>
          <cell r="F603" t="str">
            <v>www.eee.pt</v>
          </cell>
          <cell r="G603" t="str">
            <v>Também a propria EEE no norte - Telef. 22 905 90 00</v>
          </cell>
          <cell r="H603" t="str">
            <v>Iluminação</v>
          </cell>
          <cell r="I603" t="str">
            <v>Pasta própria</v>
          </cell>
        </row>
        <row r="604">
          <cell r="A604" t="str">
            <v>DIMAR</v>
          </cell>
          <cell r="B604" t="str">
            <v>NIPO IBERICA</v>
          </cell>
          <cell r="C604" t="str">
            <v>214 246 950</v>
          </cell>
          <cell r="D604" t="str">
            <v>214 246 959</v>
          </cell>
          <cell r="E604" t="str">
            <v>nipoiberica@teleweb.pt</v>
          </cell>
          <cell r="F604" t="str">
            <v>www.eee.pt</v>
          </cell>
          <cell r="G604" t="str">
            <v>Também a propria EEE no norte - Telef. 22 905 90 00</v>
          </cell>
          <cell r="H604" t="str">
            <v>Iluminação</v>
          </cell>
          <cell r="I604" t="str">
            <v>Pasta própria</v>
          </cell>
        </row>
        <row r="605">
          <cell r="A605" t="str">
            <v>FNI</v>
          </cell>
          <cell r="B605" t="str">
            <v>FNI</v>
          </cell>
          <cell r="C605" t="str">
            <v>214 721 800</v>
          </cell>
          <cell r="D605" t="str">
            <v>214 717 667</v>
          </cell>
          <cell r="E605" t="str">
            <v>Desconhecido</v>
          </cell>
          <cell r="F605" t="str">
            <v>Desconhecida</v>
          </cell>
          <cell r="G605" t="str">
            <v>NORTE - Telef. 224 649  248 Fax. 224 649 249</v>
          </cell>
          <cell r="H605" t="str">
            <v>Iluminação</v>
          </cell>
          <cell r="I605" t="str">
            <v>Pasta 79</v>
          </cell>
        </row>
        <row r="606">
          <cell r="A606" t="str">
            <v>CARANDINI</v>
          </cell>
          <cell r="B606" t="str">
            <v>FNI</v>
          </cell>
          <cell r="C606" t="str">
            <v>214 721 800</v>
          </cell>
          <cell r="D606" t="str">
            <v>214 717 667</v>
          </cell>
          <cell r="E606" t="str">
            <v>carandini@carandini.com</v>
          </cell>
          <cell r="F606" t="str">
            <v>www.carandini.com</v>
          </cell>
          <cell r="G606" t="str">
            <v>NORTE - Telef. 224 649  248 Fax. 224 649 249</v>
          </cell>
          <cell r="H606" t="str">
            <v>Iluminação</v>
          </cell>
          <cell r="I606" t="str">
            <v>Pasta 79</v>
          </cell>
        </row>
        <row r="607">
          <cell r="A607" t="str">
            <v>Sirius</v>
          </cell>
          <cell r="B607" t="str">
            <v>Sirius</v>
          </cell>
          <cell r="C607" t="str">
            <v>213 878 099</v>
          </cell>
          <cell r="D607" t="str">
            <v>213 878 099</v>
          </cell>
          <cell r="E607" t="str">
            <v>sirius.lis@mail.telepac.pt</v>
          </cell>
          <cell r="F607" t="str">
            <v>Desconhecida</v>
          </cell>
          <cell r="G607" t="str">
            <v>NORTE - Telef. 224 649  248 Fax. 224 649 249</v>
          </cell>
          <cell r="H607" t="str">
            <v>Iluminação de aeroportos</v>
          </cell>
          <cell r="I607" t="str">
            <v>Pasta 45</v>
          </cell>
        </row>
        <row r="608">
          <cell r="A608" t="str">
            <v>O.C.E.M.</v>
          </cell>
          <cell r="B608" t="str">
            <v>Novondex</v>
          </cell>
          <cell r="C608" t="str">
            <v>214 126 230</v>
          </cell>
          <cell r="D608" t="str">
            <v>214 121 297</v>
          </cell>
          <cell r="E608" t="str">
            <v>jose.lourenco@novondex.com</v>
          </cell>
          <cell r="F608" t="str">
            <v>www.novondex.pt</v>
          </cell>
          <cell r="G608" t="str">
            <v>NORTE - Telef. 224 649  248 Fax. 224 649 249</v>
          </cell>
          <cell r="H608" t="str">
            <v>Iluminação de aeroportos</v>
          </cell>
          <cell r="I608" t="str">
            <v>Engª. Celeste</v>
          </cell>
        </row>
        <row r="609">
          <cell r="A609" t="str">
            <v>OCEM</v>
          </cell>
          <cell r="B609" t="str">
            <v>Novondex</v>
          </cell>
          <cell r="C609" t="str">
            <v>214 126 230</v>
          </cell>
          <cell r="D609" t="str">
            <v>214 121 297</v>
          </cell>
          <cell r="E609" t="str">
            <v>jose.lourenco@novondex.com</v>
          </cell>
          <cell r="F609" t="str">
            <v>www.novondex.pt</v>
          </cell>
          <cell r="G609" t="str">
            <v>NORTE - Telef. 224 649  248 Fax. 224 649 249</v>
          </cell>
          <cell r="H609" t="str">
            <v>Iluminação de aeroportos</v>
          </cell>
          <cell r="I609" t="str">
            <v>Engª. Celeste</v>
          </cell>
        </row>
        <row r="610">
          <cell r="A610" t="str">
            <v>Svelux</v>
          </cell>
          <cell r="B610" t="str">
            <v>Svelux</v>
          </cell>
          <cell r="C610" t="str">
            <v>213 031 590</v>
          </cell>
          <cell r="D610" t="str">
            <v>213 020 799</v>
          </cell>
          <cell r="E610" t="str">
            <v>np99ho@mail.telepac.pt</v>
          </cell>
          <cell r="F610" t="str">
            <v>www.svelux.se</v>
          </cell>
          <cell r="G610" t="str">
            <v>NORTE - Telef. 224 649  248 Fax. 224 649 249</v>
          </cell>
          <cell r="H610" t="str">
            <v>Iluminação</v>
          </cell>
          <cell r="I610" t="str">
            <v>Pasta própria</v>
          </cell>
        </row>
        <row r="611">
          <cell r="A611" t="str">
            <v>Contera</v>
          </cell>
          <cell r="B611" t="str">
            <v>Contera</v>
          </cell>
          <cell r="C611" t="str">
            <v>217 967 663</v>
          </cell>
          <cell r="D611" t="str">
            <v>217 932 700</v>
          </cell>
          <cell r="E611" t="str">
            <v>Desconhecido</v>
          </cell>
          <cell r="F611" t="str">
            <v>Desconhecida</v>
          </cell>
          <cell r="G611" t="str">
            <v>NORTE - Telef. 224 649  248 Fax. 224 649 249</v>
          </cell>
          <cell r="H611" t="str">
            <v>Intercomunicação</v>
          </cell>
          <cell r="I611" t="str">
            <v>Pasta própria</v>
          </cell>
        </row>
        <row r="612">
          <cell r="A612" t="str">
            <v>Gaia</v>
          </cell>
          <cell r="B612" t="str">
            <v>Rodel - Farfiza</v>
          </cell>
          <cell r="C612" t="str">
            <v>223 707 094</v>
          </cell>
          <cell r="D612" t="str">
            <v>223 707 095</v>
          </cell>
          <cell r="E612" t="str">
            <v>cimel@arrakis.es</v>
          </cell>
          <cell r="F612" t="str">
            <v>www.cablofil.com</v>
          </cell>
          <cell r="G612" t="str">
            <v>NORTE - Telef. 224 649  248 Fax. 224 649 249</v>
          </cell>
          <cell r="H612" t="str">
            <v>Intercomunicação</v>
          </cell>
          <cell r="I612" t="str">
            <v>Pasta própria</v>
          </cell>
        </row>
        <row r="613">
          <cell r="A613" t="str">
            <v>Saget</v>
          </cell>
          <cell r="B613" t="str">
            <v>Saget</v>
          </cell>
          <cell r="C613" t="str">
            <v>214 315 213</v>
          </cell>
          <cell r="D613" t="str">
            <v>214 315 288</v>
          </cell>
          <cell r="E613" t="str">
            <v>saget@mail.telepac.pt</v>
          </cell>
          <cell r="F613" t="str">
            <v>Desconhecida</v>
          </cell>
          <cell r="G613" t="str">
            <v>NORTE - Telef. 224 649  248 Fax. 224 649 249</v>
          </cell>
          <cell r="H613" t="str">
            <v>Intercomunicação</v>
          </cell>
          <cell r="I613" t="str">
            <v>Pasta própria</v>
          </cell>
        </row>
        <row r="614">
          <cell r="A614" t="str">
            <v>Best</v>
          </cell>
          <cell r="B614" t="str">
            <v>Saget</v>
          </cell>
          <cell r="C614" t="str">
            <v>214 315 213</v>
          </cell>
          <cell r="D614" t="str">
            <v>214 315 288</v>
          </cell>
          <cell r="E614" t="str">
            <v>saget@mail.telepac.pt</v>
          </cell>
          <cell r="F614" t="str">
            <v>Desconhecida</v>
          </cell>
          <cell r="G614" t="str">
            <v>NORTE - Telef. 224 649  248 Fax. 224 649 249</v>
          </cell>
          <cell r="H614" t="str">
            <v>Chamada de emergência</v>
          </cell>
          <cell r="I614" t="str">
            <v>Pasta própria</v>
          </cell>
        </row>
        <row r="615">
          <cell r="A615" t="str">
            <v>BOUYER</v>
          </cell>
          <cell r="B615" t="str">
            <v>Saget</v>
          </cell>
          <cell r="C615" t="str">
            <v>214 315 213</v>
          </cell>
          <cell r="D615" t="str">
            <v>214 315 288</v>
          </cell>
          <cell r="E615" t="str">
            <v>saget@mail.telepac.pt</v>
          </cell>
          <cell r="F615" t="str">
            <v>Desconhecida</v>
          </cell>
          <cell r="G615" t="str">
            <v>Cont. Eng. Rui Ferreira</v>
          </cell>
          <cell r="H615" t="str">
            <v>Grupos Emergência</v>
          </cell>
          <cell r="I615" t="str">
            <v>CD ROM</v>
          </cell>
        </row>
        <row r="616">
          <cell r="A616" t="str">
            <v>GOLMAR</v>
          </cell>
          <cell r="B616" t="str">
            <v>Saget</v>
          </cell>
          <cell r="C616" t="str">
            <v>214 315 213</v>
          </cell>
          <cell r="D616" t="str">
            <v>214 315 288</v>
          </cell>
          <cell r="E616" t="str">
            <v>saget@mail.telepac.pt</v>
          </cell>
          <cell r="F616" t="str">
            <v>Desconhecida</v>
          </cell>
          <cell r="G616" t="str">
            <v>Cont. Eng. Rui Ferreira</v>
          </cell>
          <cell r="H616" t="str">
            <v>Grupos Emergência</v>
          </cell>
          <cell r="I616" t="str">
            <v>CD ROM</v>
          </cell>
        </row>
        <row r="617">
          <cell r="A617" t="str">
            <v>ASCOM</v>
          </cell>
          <cell r="B617" t="str">
            <v>Saget</v>
          </cell>
          <cell r="C617" t="str">
            <v>214 315 213</v>
          </cell>
          <cell r="D617" t="str">
            <v>214 315 288</v>
          </cell>
          <cell r="E617" t="str">
            <v>saget@mail.telepac.pt</v>
          </cell>
          <cell r="F617" t="str">
            <v>Desconhecida</v>
          </cell>
          <cell r="G617" t="str">
            <v>Cont. Eng. Rui Ferreira</v>
          </cell>
          <cell r="H617" t="str">
            <v>Grupos Emergência</v>
          </cell>
          <cell r="I617" t="str">
            <v>CD ROM</v>
          </cell>
        </row>
        <row r="618">
          <cell r="A618" t="str">
            <v>TATECO</v>
          </cell>
          <cell r="B618" t="str">
            <v>Saget</v>
          </cell>
          <cell r="C618" t="str">
            <v>214 315 213</v>
          </cell>
          <cell r="D618" t="str">
            <v>214 315 288</v>
          </cell>
          <cell r="E618" t="str">
            <v>saget@mail.telepac.pt</v>
          </cell>
          <cell r="F618" t="str">
            <v>Desconhecida</v>
          </cell>
          <cell r="G618" t="str">
            <v>Cont. Eng. Rui Ferreira</v>
          </cell>
          <cell r="H618" t="str">
            <v>Grupos Emergência</v>
          </cell>
          <cell r="I618" t="str">
            <v>CD ROM</v>
          </cell>
        </row>
        <row r="619">
          <cell r="A619" t="str">
            <v>STENTOFON</v>
          </cell>
          <cell r="B619" t="str">
            <v>Saget</v>
          </cell>
          <cell r="C619" t="str">
            <v>214 315 213</v>
          </cell>
          <cell r="D619" t="str">
            <v>214 315 288</v>
          </cell>
          <cell r="E619" t="str">
            <v>saget@mail.telepac.pt</v>
          </cell>
          <cell r="F619" t="str">
            <v>Desconhecida</v>
          </cell>
          <cell r="G619" t="str">
            <v>Cont. Eng. Rui Ferreira</v>
          </cell>
          <cell r="H619" t="str">
            <v>Grupos Emergência</v>
          </cell>
          <cell r="I619" t="str">
            <v>CD ROM</v>
          </cell>
        </row>
        <row r="620">
          <cell r="A620" t="str">
            <v>Sodigito</v>
          </cell>
          <cell r="B620" t="str">
            <v>Sodigito</v>
          </cell>
          <cell r="C620" t="str">
            <v>213 952 380</v>
          </cell>
          <cell r="D620" t="str">
            <v>213 952 492</v>
          </cell>
          <cell r="E620" t="str">
            <v>volvopenta@Auto-Sueco.PT</v>
          </cell>
          <cell r="F620" t="str">
            <v>Desconhecida</v>
          </cell>
          <cell r="G620" t="str">
            <v>Cont. Eng. Rui Ferreira</v>
          </cell>
          <cell r="H620" t="str">
            <v>Intercomunicação e paineis electrónicos</v>
          </cell>
          <cell r="I620" t="str">
            <v>CD ROM</v>
          </cell>
        </row>
        <row r="621">
          <cell r="A621" t="str">
            <v>Ikusi</v>
          </cell>
          <cell r="B621" t="str">
            <v>Ambivis</v>
          </cell>
          <cell r="C621" t="str">
            <v>214 302 596</v>
          </cell>
          <cell r="D621" t="str">
            <v>214 389 385</v>
          </cell>
          <cell r="E621" t="str">
            <v>volvopenta@Auto-Sueco.PT</v>
          </cell>
          <cell r="F621" t="str">
            <v>Desconhecida</v>
          </cell>
          <cell r="G621" t="str">
            <v>Cont. Eng. Rui Ferreira</v>
          </cell>
          <cell r="H621" t="str">
            <v>Radio e TV</v>
          </cell>
          <cell r="I621" t="str">
            <v>CD ROM</v>
          </cell>
        </row>
        <row r="622">
          <cell r="A622" t="str">
            <v>Francarro</v>
          </cell>
          <cell r="B622" t="str">
            <v>Casada das Lâmpadas</v>
          </cell>
          <cell r="C622" t="str">
            <v>21 842 99 50</v>
          </cell>
          <cell r="D622" t="str">
            <v>21 849 33 87</v>
          </cell>
          <cell r="E622" t="str">
            <v>calamp@mail.telepac.pt</v>
          </cell>
          <cell r="F622" t="str">
            <v>Desconhecida</v>
          </cell>
          <cell r="G622" t="str">
            <v>Cont. Eng. Rui Ferreira</v>
          </cell>
          <cell r="H622" t="str">
            <v>Radio e TV</v>
          </cell>
          <cell r="I622" t="str">
            <v>Pasta 95</v>
          </cell>
        </row>
        <row r="623">
          <cell r="A623" t="str">
            <v>MODPARK</v>
          </cell>
          <cell r="B623" t="str">
            <v>PARK - CAR</v>
          </cell>
          <cell r="C623" t="str">
            <v>212 598 513</v>
          </cell>
          <cell r="D623" t="str">
            <v>212 597 828</v>
          </cell>
          <cell r="E623" t="str">
            <v>parkcar@mail.telepac.pt</v>
          </cell>
          <cell r="F623" t="str">
            <v>Desconhecida</v>
          </cell>
          <cell r="G623" t="str">
            <v>Cont. Eng. Rui Ferreira - Também é dist. Pela TURBOMAR</v>
          </cell>
          <cell r="H623" t="str">
            <v>Controlo de parqueamentos</v>
          </cell>
          <cell r="I623" t="str">
            <v>Pasta 71</v>
          </cell>
        </row>
        <row r="624">
          <cell r="A624" t="str">
            <v>ASYTEC</v>
          </cell>
          <cell r="B624" t="str">
            <v>PARK - CAR</v>
          </cell>
          <cell r="C624" t="str">
            <v>212 598 513</v>
          </cell>
          <cell r="D624" t="str">
            <v>212 597 828</v>
          </cell>
          <cell r="E624" t="str">
            <v>parkcar@mail.telepac.pt</v>
          </cell>
          <cell r="F624" t="str">
            <v>Desconhecida</v>
          </cell>
          <cell r="G624" t="str">
            <v>Cont. Eng. Matias</v>
          </cell>
          <cell r="H624" t="str">
            <v>Controlo de parqueamentos</v>
          </cell>
          <cell r="I624" t="str">
            <v>Pasta 71</v>
          </cell>
        </row>
        <row r="625">
          <cell r="A625" t="str">
            <v>PARKLINE</v>
          </cell>
          <cell r="B625" t="str">
            <v>PARK - CAR</v>
          </cell>
          <cell r="C625" t="str">
            <v>212 598 513</v>
          </cell>
          <cell r="D625" t="str">
            <v>212 597 828</v>
          </cell>
          <cell r="E625" t="str">
            <v>parkcar@mail.telepac.pt</v>
          </cell>
          <cell r="F625" t="str">
            <v>Desconhecida</v>
          </cell>
          <cell r="G625" t="str">
            <v>Cont. Eng. Matias</v>
          </cell>
          <cell r="H625" t="str">
            <v>Parcómetros</v>
          </cell>
          <cell r="I625" t="str">
            <v>Pasta 71</v>
          </cell>
        </row>
        <row r="626">
          <cell r="A626" t="str">
            <v>STOP PARK</v>
          </cell>
          <cell r="B626" t="str">
            <v>PARK - CAR</v>
          </cell>
          <cell r="C626" t="str">
            <v>212 598 513</v>
          </cell>
          <cell r="D626" t="str">
            <v>212 597 828</v>
          </cell>
          <cell r="E626" t="str">
            <v>parkcar@mail.telepac.pt</v>
          </cell>
          <cell r="F626" t="str">
            <v>Desconhecida</v>
          </cell>
          <cell r="G626" t="str">
            <v>Cont. Eng. Matias</v>
          </cell>
          <cell r="H626" t="str">
            <v>Controlo de parqueamentos</v>
          </cell>
          <cell r="I626" t="str">
            <v>Pasta 71</v>
          </cell>
        </row>
        <row r="627">
          <cell r="A627" t="str">
            <v>STOP PARK 2</v>
          </cell>
          <cell r="B627" t="str">
            <v>PARK - CAR</v>
          </cell>
          <cell r="C627" t="str">
            <v>212 598 513</v>
          </cell>
          <cell r="D627" t="str">
            <v>212 597 828</v>
          </cell>
          <cell r="E627" t="str">
            <v>parkcar@mail.telepac.pt</v>
          </cell>
          <cell r="F627" t="str">
            <v>Desconhecida</v>
          </cell>
          <cell r="G627" t="str">
            <v>Cont. Eng. Matias</v>
          </cell>
          <cell r="H627" t="str">
            <v>Controlo de parqueamentos</v>
          </cell>
          <cell r="I627" t="str">
            <v>Pasta 71</v>
          </cell>
        </row>
        <row r="628">
          <cell r="A628" t="str">
            <v>GIGAHZ</v>
          </cell>
          <cell r="B628" t="str">
            <v>GIGAHZ</v>
          </cell>
          <cell r="C628" t="str">
            <v>261 812 760</v>
          </cell>
          <cell r="D628" t="str">
            <v>261 812 760</v>
          </cell>
          <cell r="E628" t="str">
            <v>Desconhecido</v>
          </cell>
          <cell r="F628" t="str">
            <v>Desconhecida</v>
          </cell>
          <cell r="G628" t="str">
            <v>Cont. Eng. Matias</v>
          </cell>
          <cell r="H628" t="str">
            <v>Antenas de Radio e TV</v>
          </cell>
          <cell r="I628" t="str">
            <v>Solto</v>
          </cell>
        </row>
        <row r="629">
          <cell r="A629" t="str">
            <v>INTERCOX</v>
          </cell>
          <cell r="B629" t="str">
            <v>INTERCOAX</v>
          </cell>
          <cell r="C629" t="str">
            <v>214 150 529</v>
          </cell>
          <cell r="D629" t="str">
            <v>214 151 463</v>
          </cell>
          <cell r="E629" t="str">
            <v>Desconhecido</v>
          </cell>
          <cell r="F629" t="str">
            <v>www.clv.pt</v>
          </cell>
          <cell r="G629" t="str">
            <v>Cont. Eng. Rui Ferreira</v>
          </cell>
          <cell r="H629" t="str">
            <v>Indicadores digitais</v>
          </cell>
          <cell r="I629" t="str">
            <v>Solto</v>
          </cell>
        </row>
        <row r="630">
          <cell r="A630" t="str">
            <v>PHILIPS</v>
          </cell>
          <cell r="B630" t="str">
            <v>PHILIPS</v>
          </cell>
          <cell r="C630" t="str">
            <v>214 163 302</v>
          </cell>
          <cell r="D630" t="str">
            <v>214 163 185</v>
          </cell>
          <cell r="E630" t="str">
            <v>Desconhecido</v>
          </cell>
          <cell r="F630" t="str">
            <v>www.clv.pt</v>
          </cell>
          <cell r="G630" t="str">
            <v>Também é distribuido pelas emp. Pav, Tecniaudio, Teldita e Tetrónia</v>
          </cell>
          <cell r="H630" t="str">
            <v>Analizadores de rede</v>
          </cell>
          <cell r="I630" t="str">
            <v>Solto</v>
          </cell>
        </row>
        <row r="631">
          <cell r="A631" t="str">
            <v>FUBA</v>
          </cell>
          <cell r="B631" t="str">
            <v>MECTEL</v>
          </cell>
          <cell r="C631" t="str">
            <v>214 727 401</v>
          </cell>
          <cell r="D631" t="str">
            <v>214 720 745</v>
          </cell>
          <cell r="E631" t="str">
            <v>cmiguel@mectel.pt</v>
          </cell>
          <cell r="F631" t="str">
            <v>www.clv.pt</v>
          </cell>
          <cell r="G631" t="str">
            <v>Cont. Eng. Rui Ferreira</v>
          </cell>
          <cell r="H631" t="str">
            <v>Analizadores de rede</v>
          </cell>
          <cell r="I631" t="str">
            <v>Solto</v>
          </cell>
        </row>
        <row r="632">
          <cell r="A632" t="str">
            <v>TELEVÉS</v>
          </cell>
          <cell r="B632" t="str">
            <v>TELEVÉS</v>
          </cell>
          <cell r="C632" t="str">
            <v>217 932 555</v>
          </cell>
          <cell r="D632" t="str">
            <v>217 932 418</v>
          </cell>
          <cell r="E632" t="str">
            <v>televes.lisboa.pt@televes,com</v>
          </cell>
          <cell r="F632" t="str">
            <v>www.clv.pt</v>
          </cell>
          <cell r="G632" t="str">
            <v>Cont. Eng. Rui Ferreira</v>
          </cell>
          <cell r="H632" t="str">
            <v>Automação</v>
          </cell>
          <cell r="I632" t="str">
            <v>Solto</v>
          </cell>
        </row>
        <row r="633">
          <cell r="A633" t="str">
            <v>TELEVES</v>
          </cell>
          <cell r="B633" t="str">
            <v>TELEVÉS</v>
          </cell>
          <cell r="C633" t="str">
            <v>218 932 555</v>
          </cell>
          <cell r="D633" t="str">
            <v>218 932 418</v>
          </cell>
          <cell r="E633" t="str">
            <v>televes.lisboa.pt@televes,com</v>
          </cell>
          <cell r="F633" t="str">
            <v>www.clv.pt</v>
          </cell>
          <cell r="G633" t="str">
            <v>Cont. Eng. Rui Ferreira - Também é dist. Pela TURBOMAR</v>
          </cell>
          <cell r="H633" t="str">
            <v>Automação</v>
          </cell>
          <cell r="I633" t="str">
            <v>Solto</v>
          </cell>
        </row>
        <row r="634">
          <cell r="A634" t="str">
            <v>ACUTRON</v>
          </cell>
          <cell r="B634" t="str">
            <v>ACUTRON</v>
          </cell>
          <cell r="C634" t="str">
            <v>219 401 785</v>
          </cell>
          <cell r="D634" t="str">
            <v>219 404 873</v>
          </cell>
          <cell r="E634" t="str">
            <v>info@acutron.pt</v>
          </cell>
          <cell r="F634" t="str">
            <v>www.acutron.pt</v>
          </cell>
          <cell r="G634" t="str">
            <v>Cont. Pedro M. Andrade</v>
          </cell>
          <cell r="H634" t="str">
            <v>Automação</v>
          </cell>
          <cell r="I634" t="str">
            <v>Solto</v>
          </cell>
        </row>
        <row r="635">
          <cell r="A635" t="str">
            <v>AMBIVIS</v>
          </cell>
          <cell r="B635" t="str">
            <v>AMBIIVIS</v>
          </cell>
          <cell r="C635" t="str">
            <v>214 302 596</v>
          </cell>
          <cell r="D635" t="str">
            <v>214 389 385</v>
          </cell>
          <cell r="E635" t="str">
            <v>Desconhecido</v>
          </cell>
          <cell r="F635" t="str">
            <v>www.clv.pt</v>
          </cell>
          <cell r="G635" t="str">
            <v>Cont. Eng. Matias</v>
          </cell>
          <cell r="H635" t="str">
            <v>Interruptores de pé</v>
          </cell>
          <cell r="I635" t="str">
            <v>Solto</v>
          </cell>
        </row>
        <row r="636">
          <cell r="A636" t="str">
            <v>AMBARO</v>
          </cell>
          <cell r="B636" t="str">
            <v>AMBARO</v>
          </cell>
          <cell r="C636" t="str">
            <v>253 612 763</v>
          </cell>
          <cell r="D636" t="str">
            <v>226 024 005</v>
          </cell>
          <cell r="E636" t="str">
            <v>Desconhecido</v>
          </cell>
          <cell r="F636" t="str">
            <v>www.clv.pt</v>
          </cell>
          <cell r="G636" t="str">
            <v>Cont. Eng. Matias</v>
          </cell>
          <cell r="H636" t="str">
            <v>Interruptores de pé</v>
          </cell>
          <cell r="I636" t="str">
            <v>Solto</v>
          </cell>
        </row>
        <row r="637">
          <cell r="A637" t="str">
            <v>SONY</v>
          </cell>
          <cell r="B637" t="str">
            <v>EMÍLIO DE AZEVEDO E CAMPOS</v>
          </cell>
          <cell r="C637" t="str">
            <v>218 438 110</v>
          </cell>
          <cell r="D637" t="str">
            <v>218 438 119</v>
          </cell>
          <cell r="E637" t="str">
            <v>eaclx@eacampos.pt</v>
          </cell>
          <cell r="F637" t="str">
            <v>Desconhecida</v>
          </cell>
          <cell r="G637" t="str">
            <v>Cont. Eng. Matias</v>
          </cell>
          <cell r="H637" t="str">
            <v>Medidores de temperatura</v>
          </cell>
          <cell r="I637" t="str">
            <v>Medidores de temperatura</v>
          </cell>
        </row>
        <row r="638">
          <cell r="A638" t="str">
            <v>ELMO</v>
          </cell>
          <cell r="B638" t="str">
            <v>EMÍLIO DE AZEVEDO E CAMPOS</v>
          </cell>
          <cell r="C638" t="str">
            <v>218 438 110</v>
          </cell>
          <cell r="D638" t="str">
            <v>218 438 119</v>
          </cell>
          <cell r="E638" t="str">
            <v>eaclx@eacampos.pt</v>
          </cell>
          <cell r="F638" t="str">
            <v>Desconhecida</v>
          </cell>
          <cell r="G638" t="str">
            <v>Cont. Eng. Rui Ferreira</v>
          </cell>
          <cell r="H638" t="str">
            <v>Tomadas e fichas</v>
          </cell>
          <cell r="I638" t="str">
            <v>Solto</v>
          </cell>
        </row>
        <row r="639">
          <cell r="A639" t="str">
            <v>ERMAX</v>
          </cell>
          <cell r="B639" t="str">
            <v>CITAC</v>
          </cell>
          <cell r="C639" t="str">
            <v>219 213 959</v>
          </cell>
          <cell r="D639" t="str">
            <v>219 218 203</v>
          </cell>
          <cell r="E639" t="str">
            <v>Desconhecido</v>
          </cell>
          <cell r="F639" t="str">
            <v>www.clv.pt</v>
          </cell>
          <cell r="G639" t="str">
            <v>Também é distribuida pela própria Ermax, Telef. 219 26 15 73</v>
          </cell>
          <cell r="H639" t="str">
            <v>Sinalização optica e acustica</v>
          </cell>
          <cell r="I639" t="str">
            <v>Solto</v>
          </cell>
        </row>
        <row r="640">
          <cell r="A640" t="str">
            <v>American Dynamics</v>
          </cell>
          <cell r="B640" t="str">
            <v>MORSE</v>
          </cell>
          <cell r="C640" t="str">
            <v>213 927 100</v>
          </cell>
          <cell r="D640" t="str">
            <v>213 927 197</v>
          </cell>
          <cell r="E640" t="str">
            <v>morse@morse.pt</v>
          </cell>
          <cell r="F640" t="str">
            <v>www.morse.pt</v>
          </cell>
          <cell r="G640" t="str">
            <v>Porto, Telef: 22 712 78 87 - Fax 22 712 78 78</v>
          </cell>
          <cell r="H640" t="str">
            <v>Lâmpadas</v>
          </cell>
          <cell r="I640" t="str">
            <v>Solto</v>
          </cell>
        </row>
        <row r="641">
          <cell r="A641" t="str">
            <v>Robot</v>
          </cell>
          <cell r="B641" t="str">
            <v>MORSE</v>
          </cell>
          <cell r="C641" t="str">
            <v>213 927 100</v>
          </cell>
          <cell r="D641" t="str">
            <v>213 927 197</v>
          </cell>
          <cell r="E641" t="str">
            <v>morse@morse.pt</v>
          </cell>
          <cell r="F641" t="str">
            <v>www.morse.pt</v>
          </cell>
          <cell r="G641" t="str">
            <v>Porto, Telef: 22 712 78 87 - Fax 22 712 78 78</v>
          </cell>
          <cell r="H641" t="str">
            <v>Transformadores</v>
          </cell>
          <cell r="I641" t="str">
            <v>Solto</v>
          </cell>
        </row>
        <row r="642">
          <cell r="A642" t="str">
            <v>Topica</v>
          </cell>
          <cell r="B642" t="str">
            <v>MORSE</v>
          </cell>
          <cell r="C642" t="str">
            <v>213 927 100</v>
          </cell>
          <cell r="D642" t="str">
            <v>213 927 197</v>
          </cell>
          <cell r="E642" t="str">
            <v>morse@morse.pt</v>
          </cell>
          <cell r="F642" t="str">
            <v>www.morse.pt</v>
          </cell>
          <cell r="G642" t="str">
            <v>Porto, Telef: 22 712 78 87 - Fax 22 712 78 78</v>
          </cell>
          <cell r="H642" t="str">
            <v>CCTV</v>
          </cell>
          <cell r="I642" t="str">
            <v>Solto</v>
          </cell>
        </row>
        <row r="643">
          <cell r="A643" t="str">
            <v>EUROSONDELCO</v>
          </cell>
          <cell r="B643" t="str">
            <v>MORSE</v>
          </cell>
          <cell r="C643" t="str">
            <v>213 927 100</v>
          </cell>
          <cell r="D643" t="str">
            <v>213 927 197</v>
          </cell>
          <cell r="E643" t="str">
            <v>morse@morse.pt</v>
          </cell>
          <cell r="F643" t="str">
            <v>www.morse.pt</v>
          </cell>
          <cell r="G643" t="str">
            <v>Porto, Telef: 22 712 78 87 - Fax 22 712 78 78</v>
          </cell>
          <cell r="H643" t="str">
            <v>Detecção de gases</v>
          </cell>
          <cell r="I643" t="str">
            <v>Solto</v>
          </cell>
        </row>
        <row r="644">
          <cell r="A644" t="str">
            <v>DURAN</v>
          </cell>
          <cell r="B644" t="str">
            <v>MORSE</v>
          </cell>
          <cell r="C644" t="str">
            <v>213 927 100</v>
          </cell>
          <cell r="D644" t="str">
            <v>213 927 197</v>
          </cell>
          <cell r="E644" t="str">
            <v>morse@morse.pt</v>
          </cell>
          <cell r="F644" t="str">
            <v>www.morse.pt</v>
          </cell>
          <cell r="G644" t="str">
            <v>Porto, Telef: 22 712 78 87 - Fax 22 712 78 78</v>
          </cell>
          <cell r="H644" t="str">
            <v>Detecção de gases</v>
          </cell>
          <cell r="I644" t="str">
            <v>Solto</v>
          </cell>
        </row>
        <row r="645">
          <cell r="A645" t="str">
            <v>SOFTWARE HOUSE</v>
          </cell>
          <cell r="B645" t="str">
            <v>MORSE</v>
          </cell>
          <cell r="C645" t="str">
            <v>213 927 100</v>
          </cell>
          <cell r="D645" t="str">
            <v>213 927 197</v>
          </cell>
          <cell r="E645" t="str">
            <v>morse@morse.pt</v>
          </cell>
          <cell r="F645" t="str">
            <v>www.morse.pt</v>
          </cell>
          <cell r="G645" t="str">
            <v>Porto, Telef: 22 712 78 87 - Fax 22 712 78 78</v>
          </cell>
          <cell r="H645" t="str">
            <v>Controlo de acessos</v>
          </cell>
          <cell r="I645" t="str">
            <v>Solto</v>
          </cell>
        </row>
        <row r="646">
          <cell r="A646" t="str">
            <v>CATU</v>
          </cell>
          <cell r="B646" t="str">
            <v>PROTECÇÃO INDUSTRIAL</v>
          </cell>
          <cell r="C646" t="str">
            <v>217 210 660</v>
          </cell>
          <cell r="D646" t="str">
            <v>213 513 142</v>
          </cell>
          <cell r="E646" t="str">
            <v>rcoelho@gmtel.pt</v>
          </cell>
          <cell r="F646" t="str">
            <v>Desconhecida</v>
          </cell>
          <cell r="G646" t="str">
            <v>Cont. Eng. Matias</v>
          </cell>
          <cell r="H646" t="str">
            <v>Paineis electrónicos</v>
          </cell>
          <cell r="I646" t="str">
            <v>Solto</v>
          </cell>
        </row>
        <row r="647">
          <cell r="A647" t="str">
            <v>ERICO</v>
          </cell>
          <cell r="B647" t="str">
            <v>VIMAC</v>
          </cell>
          <cell r="C647" t="str">
            <v>218 540 720</v>
          </cell>
          <cell r="D647" t="str">
            <v>218 532 273</v>
          </cell>
          <cell r="E647" t="str">
            <v>Desconhecido</v>
          </cell>
          <cell r="F647" t="str">
            <v>Desconhecida</v>
          </cell>
          <cell r="G647" t="str">
            <v>NORTE - Telef. 229 578 030</v>
          </cell>
          <cell r="H647" t="str">
            <v>Paineis electrónicos</v>
          </cell>
          <cell r="I647" t="str">
            <v>Solto</v>
          </cell>
        </row>
        <row r="648">
          <cell r="A648" t="str">
            <v>CADWELD</v>
          </cell>
          <cell r="B648" t="str">
            <v>VIMAC</v>
          </cell>
          <cell r="C648" t="str">
            <v>218 540 720</v>
          </cell>
          <cell r="D648" t="str">
            <v>218 532 273</v>
          </cell>
          <cell r="E648" t="str">
            <v>Desconhecido</v>
          </cell>
          <cell r="F648" t="str">
            <v>Desconhecida</v>
          </cell>
          <cell r="G648" t="str">
            <v>NORTE - Telef. 229 578 030</v>
          </cell>
          <cell r="H648" t="str">
            <v>Paineis electrónicos</v>
          </cell>
          <cell r="I648" t="str">
            <v>Solto</v>
          </cell>
        </row>
        <row r="649">
          <cell r="A649" t="str">
            <v>FLEXIBAR</v>
          </cell>
          <cell r="B649" t="str">
            <v>VIMAC</v>
          </cell>
          <cell r="C649" t="str">
            <v>218 540 720</v>
          </cell>
          <cell r="D649" t="str">
            <v>218 532 273</v>
          </cell>
          <cell r="E649" t="str">
            <v>Desconhecido</v>
          </cell>
          <cell r="F649" t="str">
            <v>Desconhecida</v>
          </cell>
          <cell r="G649" t="str">
            <v>Cont. Eng. Matias</v>
          </cell>
          <cell r="H649" t="str">
            <v>Elevadores</v>
          </cell>
          <cell r="I649" t="str">
            <v>Solto</v>
          </cell>
        </row>
        <row r="650">
          <cell r="A650" t="str">
            <v>ERIFLEX</v>
          </cell>
          <cell r="B650" t="str">
            <v>VIMAC</v>
          </cell>
          <cell r="C650" t="str">
            <v>218 540 720</v>
          </cell>
          <cell r="D650" t="str">
            <v>218 532 273</v>
          </cell>
          <cell r="E650" t="str">
            <v>Desconhecido</v>
          </cell>
          <cell r="F650" t="str">
            <v>Desconhecida</v>
          </cell>
          <cell r="G650" t="str">
            <v>Cont. Eng. Victor Bernardo</v>
          </cell>
          <cell r="H650" t="str">
            <v>Elevadores</v>
          </cell>
          <cell r="I650" t="str">
            <v>Solto</v>
          </cell>
        </row>
        <row r="651">
          <cell r="A651" t="str">
            <v>SATELIT</v>
          </cell>
          <cell r="B651" t="str">
            <v>VIMAC</v>
          </cell>
          <cell r="C651" t="str">
            <v>218 540 720</v>
          </cell>
          <cell r="D651" t="str">
            <v>218 532 273</v>
          </cell>
          <cell r="E651" t="str">
            <v>Desconhecido</v>
          </cell>
          <cell r="F651" t="str">
            <v>Desconhecida</v>
          </cell>
          <cell r="G651" t="str">
            <v>Fechaduras elétronicas e cofres para Hotel</v>
          </cell>
          <cell r="H651" t="str">
            <v>Pára-raios</v>
          </cell>
          <cell r="I651" t="str">
            <v>Pasta  78</v>
          </cell>
        </row>
        <row r="652">
          <cell r="A652" t="str">
            <v>PANASONIC</v>
          </cell>
          <cell r="B652" t="str">
            <v>PAPELACO</v>
          </cell>
          <cell r="C652" t="str">
            <v>217 586 521</v>
          </cell>
          <cell r="D652" t="str">
            <v>217 591 409</v>
          </cell>
          <cell r="E652" t="str">
            <v>Desconhecido</v>
          </cell>
          <cell r="F652" t="str">
            <v>Desconhecida</v>
          </cell>
          <cell r="G652" t="str">
            <v>Fechaduras elétronicas e cofres para Hotel</v>
          </cell>
          <cell r="H652" t="str">
            <v>Sistemas de som</v>
          </cell>
          <cell r="I652" t="str">
            <v>CD ROM</v>
          </cell>
        </row>
        <row r="653">
          <cell r="A653" t="str">
            <v>Powerlíne</v>
          </cell>
          <cell r="B653" t="str">
            <v>PowerLíne</v>
          </cell>
          <cell r="C653" t="str">
            <v>218 136 905</v>
          </cell>
          <cell r="D653" t="str">
            <v>218 120 471</v>
          </cell>
          <cell r="E653" t="str">
            <v>mmartins@iol.pt</v>
          </cell>
          <cell r="F653" t="str">
            <v>Desconhecida</v>
          </cell>
          <cell r="G653" t="str">
            <v>Cont. Sr. Mario Martins</v>
          </cell>
          <cell r="H653" t="str">
            <v>Sistemas de som</v>
          </cell>
          <cell r="I653" t="str">
            <v>Solto</v>
          </cell>
        </row>
        <row r="654">
          <cell r="A654" t="str">
            <v>Powerline</v>
          </cell>
          <cell r="B654" t="str">
            <v>PowerLíne</v>
          </cell>
          <cell r="C654" t="str">
            <v>218 136 905</v>
          </cell>
          <cell r="D654" t="str">
            <v>218 120 471</v>
          </cell>
          <cell r="E654" t="str">
            <v>mmartins@iol.pt</v>
          </cell>
          <cell r="F654" t="str">
            <v>Desconhecida</v>
          </cell>
          <cell r="G654" t="str">
            <v>Cont. Sr. Mario Martins</v>
          </cell>
          <cell r="H654" t="str">
            <v>Sistemas de som</v>
          </cell>
          <cell r="I654" t="str">
            <v>Solto</v>
          </cell>
        </row>
        <row r="655">
          <cell r="A655" t="str">
            <v>Gigahertz</v>
          </cell>
          <cell r="B655" t="str">
            <v>Prosound</v>
          </cell>
          <cell r="C655" t="str">
            <v>261 812 760</v>
          </cell>
          <cell r="D655" t="str">
            <v>261 813 324</v>
          </cell>
          <cell r="E655" t="str">
            <v>prosound@clix.pt</v>
          </cell>
          <cell r="F655" t="str">
            <v>Desconhecida</v>
          </cell>
          <cell r="G655" t="str">
            <v>Tamb. é dist. Pela Hermenn Biener</v>
          </cell>
          <cell r="H655" t="str">
            <v>Sistemas de som</v>
          </cell>
          <cell r="I655" t="str">
            <v>Solto</v>
          </cell>
        </row>
        <row r="656">
          <cell r="A656" t="str">
            <v>Saget</v>
          </cell>
          <cell r="B656" t="str">
            <v>Saget</v>
          </cell>
          <cell r="C656" t="str">
            <v>214 315 213</v>
          </cell>
          <cell r="D656" t="str">
            <v>214 315 288</v>
          </cell>
          <cell r="E656" t="str">
            <v>Desconhecido</v>
          </cell>
          <cell r="F656" t="str">
            <v>Desconhecida</v>
          </cell>
          <cell r="G656" t="str">
            <v>Tamb. é dist. Pela Hermenn Biener</v>
          </cell>
          <cell r="H656" t="str">
            <v>Trincos e fechaduras</v>
          </cell>
          <cell r="I656" t="str">
            <v>Solto</v>
          </cell>
        </row>
        <row r="657">
          <cell r="A657" t="str">
            <v>TOA</v>
          </cell>
          <cell r="B657" t="str">
            <v>SICOM</v>
          </cell>
          <cell r="C657" t="str">
            <v>213 956 480</v>
          </cell>
          <cell r="D657" t="str">
            <v>213 956 569</v>
          </cell>
          <cell r="E657" t="str">
            <v>Desconhecido</v>
          </cell>
          <cell r="F657" t="str">
            <v>www.toa.de</v>
          </cell>
          <cell r="G657" t="str">
            <v>Tamb. é dist. Pela Hermenn Biener</v>
          </cell>
          <cell r="H657" t="str">
            <v>Trincos e fechaduras</v>
          </cell>
          <cell r="I657" t="str">
            <v>Solto</v>
          </cell>
        </row>
        <row r="658">
          <cell r="A658" t="str">
            <v>Winsted</v>
          </cell>
          <cell r="B658" t="str">
            <v>SICOM</v>
          </cell>
          <cell r="C658" t="str">
            <v>213 956 480</v>
          </cell>
          <cell r="D658" t="str">
            <v>213 956 569</v>
          </cell>
          <cell r="E658" t="str">
            <v>Desconhecido</v>
          </cell>
          <cell r="F658" t="str">
            <v>Desconhecida</v>
          </cell>
          <cell r="G658" t="str">
            <v>Cont. Sr. António Luís</v>
          </cell>
          <cell r="H658" t="str">
            <v>Consolas para som</v>
          </cell>
          <cell r="I658" t="str">
            <v>Pasta 48</v>
          </cell>
        </row>
        <row r="659">
          <cell r="A659" t="str">
            <v>Motorola</v>
          </cell>
          <cell r="B659" t="str">
            <v>SICOM</v>
          </cell>
          <cell r="C659" t="str">
            <v>213 956 480</v>
          </cell>
          <cell r="D659" t="str">
            <v>213 956 569</v>
          </cell>
          <cell r="E659" t="str">
            <v>Desconhecido</v>
          </cell>
          <cell r="F659" t="str">
            <v>Desconhecida</v>
          </cell>
          <cell r="G659" t="str">
            <v>Cont. Sr. António Luís</v>
          </cell>
          <cell r="H659" t="str">
            <v xml:space="preserve">Rádios Transmisores </v>
          </cell>
          <cell r="I659" t="str">
            <v>Pasta 48</v>
          </cell>
        </row>
        <row r="660">
          <cell r="A660" t="str">
            <v>ASC</v>
          </cell>
          <cell r="B660" t="str">
            <v>SICOM</v>
          </cell>
          <cell r="C660" t="str">
            <v>213 956 480</v>
          </cell>
          <cell r="D660" t="str">
            <v>213 956 569</v>
          </cell>
          <cell r="E660" t="str">
            <v>Desconhecido</v>
          </cell>
          <cell r="F660" t="str">
            <v>Desconhecida</v>
          </cell>
          <cell r="G660" t="str">
            <v>Cont. Sr. António Luís</v>
          </cell>
          <cell r="H660" t="str">
            <v>Gravadores</v>
          </cell>
          <cell r="I660" t="str">
            <v>Pasta 48</v>
          </cell>
        </row>
        <row r="661">
          <cell r="A661" t="str">
            <v>BLICK</v>
          </cell>
          <cell r="B661" t="str">
            <v>SICOM</v>
          </cell>
          <cell r="C661" t="str">
            <v>213 956 480</v>
          </cell>
          <cell r="D661" t="str">
            <v>213 956 569</v>
          </cell>
          <cell r="E661" t="str">
            <v>Desconhecido</v>
          </cell>
          <cell r="F661" t="str">
            <v>Desconhecida</v>
          </cell>
          <cell r="G661" t="str">
            <v>Cont. Sr. António Luís</v>
          </cell>
          <cell r="H661" t="str">
            <v>Intercomunicadores</v>
          </cell>
          <cell r="I661" t="str">
            <v>Pasta 48</v>
          </cell>
        </row>
        <row r="662">
          <cell r="A662" t="str">
            <v>ICOM</v>
          </cell>
          <cell r="B662" t="str">
            <v>SICOM</v>
          </cell>
          <cell r="C662" t="str">
            <v>213 956 480</v>
          </cell>
          <cell r="D662" t="str">
            <v>213 956 569</v>
          </cell>
          <cell r="E662" t="str">
            <v>Desconhecido</v>
          </cell>
          <cell r="F662" t="str">
            <v>Desconhecida</v>
          </cell>
          <cell r="G662" t="str">
            <v>Cont. Sr. António Luís</v>
          </cell>
          <cell r="H662" t="str">
            <v xml:space="preserve">Rádios Transmisores </v>
          </cell>
          <cell r="I662" t="str">
            <v>Pasta 48</v>
          </cell>
        </row>
        <row r="663">
          <cell r="A663" t="str">
            <v>Bosch</v>
          </cell>
          <cell r="B663" t="str">
            <v>Tecniaudio</v>
          </cell>
          <cell r="C663" t="str">
            <v>217 603 390</v>
          </cell>
          <cell r="D663" t="str">
            <v>217 603 298</v>
          </cell>
          <cell r="E663" t="str">
            <v>Desconhecido</v>
          </cell>
          <cell r="F663" t="str">
            <v>Desconhecida</v>
          </cell>
          <cell r="G663" t="str">
            <v>Sr. José Dias - Também é distribuida pela ELPOR</v>
          </cell>
          <cell r="H663" t="str">
            <v>Sistemas de som</v>
          </cell>
          <cell r="I663" t="str">
            <v>Pasta própria</v>
          </cell>
        </row>
        <row r="664">
          <cell r="A664" t="str">
            <v>Blaupunkt</v>
          </cell>
          <cell r="B664" t="str">
            <v>Tetrónia</v>
          </cell>
          <cell r="C664" t="str">
            <v>218 488 191</v>
          </cell>
          <cell r="D664" t="str">
            <v>218  471 645</v>
          </cell>
          <cell r="E664" t="str">
            <v>Desconhecido</v>
          </cell>
          <cell r="F664" t="str">
            <v>Desconhecida</v>
          </cell>
          <cell r="G664" t="str">
            <v>Sr. José Dias - Também é distribuida pela ELPOR</v>
          </cell>
          <cell r="H664" t="str">
            <v>Sistemas de som</v>
          </cell>
          <cell r="I664" t="str">
            <v>Pasta própria</v>
          </cell>
        </row>
        <row r="665">
          <cell r="A665" t="str">
            <v>AFROLUSO</v>
          </cell>
          <cell r="B665" t="str">
            <v>AFROLUSO</v>
          </cell>
          <cell r="C665" t="str">
            <v>212 389 850</v>
          </cell>
          <cell r="D665" t="str">
            <v>212 380 123</v>
          </cell>
          <cell r="E665" t="str">
            <v>Webmaster@afroluso.pt</v>
          </cell>
          <cell r="F665" t="str">
            <v>www.afroluso.pt</v>
          </cell>
          <cell r="G665" t="str">
            <v>É apenas importador e revendedor de equipamentos</v>
          </cell>
          <cell r="H665" t="str">
            <v>Segurança</v>
          </cell>
          <cell r="I665" t="str">
            <v>Pasta 49</v>
          </cell>
        </row>
        <row r="666">
          <cell r="A666" t="str">
            <v>GUARDIÁN</v>
          </cell>
          <cell r="B666" t="str">
            <v>AFROLUSO</v>
          </cell>
          <cell r="C666" t="str">
            <v>212 389 850</v>
          </cell>
          <cell r="D666" t="str">
            <v>212 380 123</v>
          </cell>
          <cell r="E666" t="str">
            <v>Webmaster@afroluso.pt</v>
          </cell>
          <cell r="F666" t="str">
            <v>www.afroluso.pt</v>
          </cell>
          <cell r="G666" t="str">
            <v>É apenas importador e revendedor de equipamentos</v>
          </cell>
          <cell r="H666" t="str">
            <v>Segurança</v>
          </cell>
          <cell r="I666" t="str">
            <v>Pasta 49</v>
          </cell>
        </row>
        <row r="667">
          <cell r="A667" t="str">
            <v>GUARDIAN</v>
          </cell>
          <cell r="B667" t="str">
            <v>AFROLUSO</v>
          </cell>
          <cell r="C667" t="str">
            <v>212 389 850</v>
          </cell>
          <cell r="D667" t="str">
            <v>212 380 123</v>
          </cell>
          <cell r="E667" t="str">
            <v>Webmaster@afroluso.pt</v>
          </cell>
          <cell r="F667" t="str">
            <v>www.afroluso.pt</v>
          </cell>
          <cell r="G667" t="str">
            <v>É apenas importador e revendedor de equipamentos</v>
          </cell>
          <cell r="H667" t="str">
            <v>Segurança</v>
          </cell>
          <cell r="I667" t="str">
            <v>Pasta 49</v>
          </cell>
        </row>
        <row r="668">
          <cell r="A668" t="str">
            <v>SIRA</v>
          </cell>
          <cell r="B668" t="str">
            <v>AFROLUSO</v>
          </cell>
          <cell r="C668" t="str">
            <v>212 389 850</v>
          </cell>
          <cell r="D668" t="str">
            <v>212 380 123</v>
          </cell>
          <cell r="E668" t="str">
            <v>Webmaster@afroluso.pt</v>
          </cell>
          <cell r="F668" t="str">
            <v>www.afroluso.pt</v>
          </cell>
          <cell r="G668" t="str">
            <v>É apenas importador e revendedor de equipamentos</v>
          </cell>
          <cell r="H668" t="str">
            <v>Segurança</v>
          </cell>
          <cell r="I668" t="str">
            <v>Pasta 49</v>
          </cell>
        </row>
        <row r="669">
          <cell r="A669" t="str">
            <v>SCANTRONIC</v>
          </cell>
          <cell r="B669" t="str">
            <v>AFROLUSO</v>
          </cell>
          <cell r="C669" t="str">
            <v>212 389 850</v>
          </cell>
          <cell r="D669" t="str">
            <v>212 380 123</v>
          </cell>
          <cell r="E669" t="str">
            <v>Webmaster@afroluso.pt</v>
          </cell>
          <cell r="F669" t="str">
            <v>www.afroluso.pt</v>
          </cell>
          <cell r="G669" t="str">
            <v>É apenas importador e revendedor de equipamentos</v>
          </cell>
          <cell r="H669" t="str">
            <v>Segurança</v>
          </cell>
          <cell r="I669" t="str">
            <v>Pasta 49</v>
          </cell>
        </row>
        <row r="670">
          <cell r="A670" t="str">
            <v>PACTO</v>
          </cell>
          <cell r="B670" t="str">
            <v>HEADSET</v>
          </cell>
          <cell r="C670" t="str">
            <v>214 489 200</v>
          </cell>
          <cell r="D670" t="str">
            <v>214 489 250</v>
          </cell>
          <cell r="E670" t="str">
            <v>www.headset.pt</v>
          </cell>
          <cell r="F670" t="str">
            <v>headset@headset.pt</v>
          </cell>
          <cell r="G670" t="str">
            <v>Antiga, Pacto Portuguesa</v>
          </cell>
          <cell r="H670" t="str">
            <v>Telecomunicações</v>
          </cell>
          <cell r="I670" t="str">
            <v>Pasta própria</v>
          </cell>
        </row>
        <row r="671">
          <cell r="A671" t="str">
            <v>KRONE</v>
          </cell>
          <cell r="B671" t="str">
            <v>HEADSET</v>
          </cell>
          <cell r="C671" t="str">
            <v>214 489 200</v>
          </cell>
          <cell r="D671" t="str">
            <v>214 489 250</v>
          </cell>
          <cell r="E671" t="str">
            <v>www.headset.pt</v>
          </cell>
          <cell r="F671" t="str">
            <v>headset@headset.pt</v>
          </cell>
          <cell r="G671" t="str">
            <v>Antiga, Pacto Portuguesa</v>
          </cell>
          <cell r="H671" t="str">
            <v>Telecomunicações</v>
          </cell>
          <cell r="I671" t="str">
            <v>Pasta própria</v>
          </cell>
        </row>
        <row r="672">
          <cell r="A672" t="str">
            <v>EGERTON</v>
          </cell>
          <cell r="B672" t="str">
            <v>HEADSET</v>
          </cell>
          <cell r="C672" t="str">
            <v>214 489 200</v>
          </cell>
          <cell r="D672" t="str">
            <v>214 489 250</v>
          </cell>
          <cell r="E672" t="str">
            <v>www.headset.pt</v>
          </cell>
          <cell r="F672" t="str">
            <v>headset@headset.pt</v>
          </cell>
          <cell r="G672" t="str">
            <v>Antiga, Pacto Portuguesa</v>
          </cell>
          <cell r="H672" t="str">
            <v>Telecomunicações</v>
          </cell>
          <cell r="I672" t="str">
            <v>Pasta própria</v>
          </cell>
        </row>
        <row r="673">
          <cell r="A673" t="str">
            <v>FLUKE</v>
          </cell>
          <cell r="B673" t="str">
            <v>HEADSET</v>
          </cell>
          <cell r="C673" t="str">
            <v>214 489 200</v>
          </cell>
          <cell r="D673" t="str">
            <v>214 489 250</v>
          </cell>
          <cell r="E673" t="str">
            <v>www.headset.pt</v>
          </cell>
          <cell r="F673" t="str">
            <v>headset@headset.pt</v>
          </cell>
          <cell r="G673" t="str">
            <v>Antiga, Pacto Portuguesa</v>
          </cell>
          <cell r="H673" t="str">
            <v>Telecomunicações</v>
          </cell>
          <cell r="I673" t="str">
            <v>Pasta própria</v>
          </cell>
        </row>
        <row r="674">
          <cell r="A674" t="str">
            <v>FAVA</v>
          </cell>
          <cell r="B674" t="str">
            <v>HEADSET</v>
          </cell>
          <cell r="C674" t="str">
            <v>214 489 200</v>
          </cell>
          <cell r="D674" t="str">
            <v>214 489 250</v>
          </cell>
          <cell r="E674" t="str">
            <v>www.headset.pt</v>
          </cell>
          <cell r="F674" t="str">
            <v>headset@headset.pt</v>
          </cell>
          <cell r="G674" t="str">
            <v>Antiga, Pacto Portuguesa</v>
          </cell>
          <cell r="H674" t="str">
            <v>Telecomunicações</v>
          </cell>
          <cell r="I674" t="str">
            <v>Pasta própria</v>
          </cell>
        </row>
        <row r="675">
          <cell r="A675" t="str">
            <v>IBOCO</v>
          </cell>
          <cell r="B675" t="str">
            <v>HEADSET</v>
          </cell>
          <cell r="C675" t="str">
            <v>214 489 200</v>
          </cell>
          <cell r="D675" t="str">
            <v>214 489 250</v>
          </cell>
          <cell r="E675" t="str">
            <v>www.headset.pt</v>
          </cell>
          <cell r="F675" t="str">
            <v>headset@headset.pt</v>
          </cell>
          <cell r="G675" t="str">
            <v>Antiga, Pacto Portuguesa</v>
          </cell>
          <cell r="H675" t="str">
            <v>Calhas rodapé</v>
          </cell>
          <cell r="I675" t="str">
            <v>Pasta própria</v>
          </cell>
        </row>
        <row r="676">
          <cell r="A676" t="str">
            <v>ENGIPIL</v>
          </cell>
          <cell r="B676" t="str">
            <v>HEADSET</v>
          </cell>
          <cell r="C676" t="str">
            <v>214 489 200</v>
          </cell>
          <cell r="D676" t="str">
            <v>214 489 250</v>
          </cell>
          <cell r="E676" t="str">
            <v>www.headset.pt</v>
          </cell>
          <cell r="F676" t="str">
            <v>headset@headset.pt</v>
          </cell>
          <cell r="G676" t="str">
            <v>Antiga, Pacto Portuguesa</v>
          </cell>
          <cell r="H676" t="str">
            <v>Pára-raios</v>
          </cell>
          <cell r="I676" t="str">
            <v>Pasta 49</v>
          </cell>
        </row>
        <row r="677">
          <cell r="A677" t="str">
            <v>M</v>
          </cell>
          <cell r="B677" t="str">
            <v>HEADSET</v>
          </cell>
          <cell r="C677" t="str">
            <v>214 489 200</v>
          </cell>
          <cell r="D677" t="str">
            <v>214 489 250</v>
          </cell>
          <cell r="E677" t="str">
            <v>www.headset.pt</v>
          </cell>
          <cell r="F677" t="str">
            <v>headset@headset.pt</v>
          </cell>
          <cell r="G677" t="str">
            <v>Antiga, Pacto Portuguesa</v>
          </cell>
          <cell r="H677" t="str">
            <v>Quadros eléctricos</v>
          </cell>
          <cell r="I677" t="str">
            <v>Pasta 26</v>
          </cell>
        </row>
        <row r="678">
          <cell r="A678" t="str">
            <v>MM</v>
          </cell>
          <cell r="B678" t="str">
            <v>HEADSET</v>
          </cell>
          <cell r="C678" t="str">
            <v>214 489 200</v>
          </cell>
          <cell r="D678" t="str">
            <v>214 489 250</v>
          </cell>
          <cell r="E678" t="str">
            <v>www.headset.pt</v>
          </cell>
          <cell r="F678" t="str">
            <v>headset@headset.pt</v>
          </cell>
          <cell r="G678" t="str">
            <v>Antiga, Pacto Portuguesa</v>
          </cell>
          <cell r="H678" t="str">
            <v>Quadros eléctricos e aparelhagens</v>
          </cell>
          <cell r="I678" t="str">
            <v>Pastas 34 e 35</v>
          </cell>
        </row>
        <row r="679">
          <cell r="A679" t="str">
            <v>BAUART</v>
          </cell>
          <cell r="B679" t="str">
            <v>HEADSET</v>
          </cell>
          <cell r="C679" t="str">
            <v>214 489 200</v>
          </cell>
          <cell r="D679" t="str">
            <v>214 489 250</v>
          </cell>
          <cell r="E679" t="str">
            <v>www.headset.pt</v>
          </cell>
          <cell r="F679" t="str">
            <v>headset@headset.pt</v>
          </cell>
          <cell r="G679" t="str">
            <v>Antiga, Pacto Portuguesa</v>
          </cell>
          <cell r="H679" t="str">
            <v>Iluminação</v>
          </cell>
          <cell r="I679" t="str">
            <v>Pasta 27</v>
          </cell>
        </row>
        <row r="680">
          <cell r="A680" t="str">
            <v>BAUART GEPRUFT</v>
          </cell>
          <cell r="B680" t="str">
            <v>HEADSET</v>
          </cell>
          <cell r="C680" t="str">
            <v>214 489 200</v>
          </cell>
          <cell r="D680" t="str">
            <v>214 489 250</v>
          </cell>
          <cell r="E680" t="str">
            <v>www.headset.pt</v>
          </cell>
          <cell r="F680" t="str">
            <v>headset@headset.pt</v>
          </cell>
          <cell r="G680" t="str">
            <v>Antiga, Pacto Portuguesa</v>
          </cell>
          <cell r="H680" t="str">
            <v>Iluminação</v>
          </cell>
          <cell r="I680" t="str">
            <v>Pasta 27</v>
          </cell>
        </row>
        <row r="681">
          <cell r="A681" t="str">
            <v>ELKO</v>
          </cell>
          <cell r="B681" t="str">
            <v>HEADSET</v>
          </cell>
          <cell r="C681" t="str">
            <v>214 489 200</v>
          </cell>
          <cell r="D681" t="str">
            <v>214 489 250</v>
          </cell>
          <cell r="E681" t="str">
            <v>www.headset.pt</v>
          </cell>
          <cell r="F681" t="str">
            <v>headset@headset.pt</v>
          </cell>
          <cell r="G681" t="str">
            <v>Antiga, Pacto Portuguesa</v>
          </cell>
          <cell r="H681" t="str">
            <v>Iluminação</v>
          </cell>
          <cell r="I681" t="str">
            <v>Pasta 27</v>
          </cell>
        </row>
        <row r="682">
          <cell r="A682" t="str">
            <v>LEXEL</v>
          </cell>
          <cell r="B682" t="str">
            <v>HEADSET</v>
          </cell>
          <cell r="C682" t="str">
            <v>214 489 200</v>
          </cell>
          <cell r="D682" t="str">
            <v>214 489 250</v>
          </cell>
          <cell r="E682" t="str">
            <v>www.headset.pt</v>
          </cell>
          <cell r="F682" t="str">
            <v>headset@headset.pt</v>
          </cell>
          <cell r="G682" t="str">
            <v>Antiga, Pacto Portuguesa</v>
          </cell>
          <cell r="H682" t="str">
            <v>Iluminação de emergência</v>
          </cell>
          <cell r="I682" t="str">
            <v>Pasta 27</v>
          </cell>
        </row>
        <row r="683">
          <cell r="A683" t="str">
            <v>AUTO-SUECO</v>
          </cell>
          <cell r="B683" t="str">
            <v>AUTO-SUECO</v>
          </cell>
          <cell r="C683" t="str">
            <v>219 552 041</v>
          </cell>
          <cell r="D683" t="str">
            <v>219 556 669</v>
          </cell>
          <cell r="E683" t="str">
            <v>volvopenta@Auto-Sueco.PT</v>
          </cell>
          <cell r="F683" t="str">
            <v>Desconhecida</v>
          </cell>
          <cell r="G683" t="str">
            <v>Cont. Eng. Rui Ferreira</v>
          </cell>
          <cell r="H683" t="str">
            <v>Iluminação</v>
          </cell>
          <cell r="I683" t="str">
            <v>Pasta 27</v>
          </cell>
        </row>
        <row r="684">
          <cell r="A684" t="str">
            <v>VOLVO</v>
          </cell>
          <cell r="B684" t="str">
            <v>AUTO-SUECO</v>
          </cell>
          <cell r="C684" t="str">
            <v>219 552 041</v>
          </cell>
          <cell r="D684" t="str">
            <v>219 556 669</v>
          </cell>
          <cell r="E684" t="str">
            <v>volvopenta@Auto-Sueco.PT</v>
          </cell>
          <cell r="F684" t="str">
            <v>Desconhecida</v>
          </cell>
          <cell r="G684" t="str">
            <v>Cont. Eng. Rui Ferreira</v>
          </cell>
          <cell r="H684" t="str">
            <v>Calhas para Iluminação</v>
          </cell>
          <cell r="I684" t="str">
            <v>Pasta 27</v>
          </cell>
        </row>
        <row r="685">
          <cell r="A685" t="str">
            <v>VOLVO PENTA</v>
          </cell>
          <cell r="B685" t="str">
            <v>AUTO-SUECO</v>
          </cell>
          <cell r="C685" t="str">
            <v>219 552 041</v>
          </cell>
          <cell r="D685" t="str">
            <v>219 556 669</v>
          </cell>
          <cell r="E685" t="str">
            <v>volvopenta@Auto-Sueco.PT</v>
          </cell>
          <cell r="F685" t="str">
            <v>Desconhecida</v>
          </cell>
          <cell r="G685" t="str">
            <v>Cont. Eng. Rui Ferreira</v>
          </cell>
          <cell r="H685" t="str">
            <v>Calhas DIST. de Potência</v>
          </cell>
          <cell r="I685" t="str">
            <v>Pasta 27</v>
          </cell>
        </row>
        <row r="686">
          <cell r="A686" t="str">
            <v>JOHN</v>
          </cell>
          <cell r="B686" t="str">
            <v>AUTO-SUECO</v>
          </cell>
          <cell r="C686" t="str">
            <v>219 552 041</v>
          </cell>
          <cell r="D686" t="str">
            <v>219 556 669</v>
          </cell>
          <cell r="E686" t="str">
            <v>volvopenta@Auto-Sueco.PT</v>
          </cell>
          <cell r="F686" t="str">
            <v>Desconhecida</v>
          </cell>
          <cell r="G686" t="str">
            <v>Cont. Eng. Rui Ferreira</v>
          </cell>
          <cell r="H686" t="str">
            <v>Iluminação</v>
          </cell>
          <cell r="I686" t="str">
            <v>Pasta 27</v>
          </cell>
        </row>
        <row r="687">
          <cell r="A687" t="str">
            <v>JOHN DEERE</v>
          </cell>
          <cell r="B687" t="str">
            <v>AUTO-SUECO</v>
          </cell>
          <cell r="C687" t="str">
            <v>219 552 041</v>
          </cell>
          <cell r="D687" t="str">
            <v>219 556 669</v>
          </cell>
          <cell r="E687" t="str">
            <v>volvopenta@Auto-Sueco.PT</v>
          </cell>
          <cell r="F687" t="str">
            <v>Desconhecida</v>
          </cell>
          <cell r="G687" t="str">
            <v>Cont. Eng. Rui Ferreira</v>
          </cell>
          <cell r="H687" t="str">
            <v>Iluminação de emergência</v>
          </cell>
          <cell r="I687" t="str">
            <v>Pasta 27</v>
          </cell>
        </row>
        <row r="688">
          <cell r="A688" t="str">
            <v>DEERE</v>
          </cell>
          <cell r="B688" t="str">
            <v>AUTO-SUECO</v>
          </cell>
          <cell r="C688" t="str">
            <v>219 552 041</v>
          </cell>
          <cell r="D688" t="str">
            <v>219 556 669</v>
          </cell>
          <cell r="E688" t="str">
            <v>volvopenta@Auto-Sueco.PT</v>
          </cell>
          <cell r="F688" t="str">
            <v>Desconhecida</v>
          </cell>
          <cell r="G688" t="str">
            <v>Cont. Eng. Rui Ferreira</v>
          </cell>
          <cell r="H688" t="str">
            <v>Iluminação</v>
          </cell>
          <cell r="I688" t="str">
            <v>Pasta 25</v>
          </cell>
        </row>
        <row r="689">
          <cell r="A689" t="str">
            <v>LEROY</v>
          </cell>
          <cell r="B689" t="str">
            <v>AUTO-SUECO</v>
          </cell>
          <cell r="C689" t="str">
            <v>219 552 041</v>
          </cell>
          <cell r="D689" t="str">
            <v>219 556 669</v>
          </cell>
          <cell r="E689" t="str">
            <v>volvopenta@Auto-Sueco.PT</v>
          </cell>
          <cell r="F689" t="str">
            <v>Desconhecida</v>
          </cell>
          <cell r="G689" t="str">
            <v>Cont. Eng. Rui Ferreira</v>
          </cell>
          <cell r="H689" t="str">
            <v>Iluminação</v>
          </cell>
          <cell r="I689" t="str">
            <v>Pasta 25</v>
          </cell>
        </row>
        <row r="690">
          <cell r="A690" t="str">
            <v>LEROY-SOMER</v>
          </cell>
          <cell r="B690" t="str">
            <v>AUTO-SUECO</v>
          </cell>
          <cell r="C690" t="str">
            <v>219 552 041</v>
          </cell>
          <cell r="D690" t="str">
            <v>219 556 669</v>
          </cell>
          <cell r="E690" t="str">
            <v>volvopenta@Auto-Sueco.PT</v>
          </cell>
          <cell r="F690" t="str">
            <v>Desconhecida</v>
          </cell>
          <cell r="G690" t="str">
            <v>Cont. Eng. Rui Ferreira</v>
          </cell>
          <cell r="H690" t="str">
            <v>Iluminação</v>
          </cell>
          <cell r="I690" t="str">
            <v>Pasta 25</v>
          </cell>
        </row>
        <row r="691">
          <cell r="A691" t="str">
            <v>LEROY SOMER</v>
          </cell>
          <cell r="B691" t="str">
            <v>AUTO-SUECO</v>
          </cell>
          <cell r="C691" t="str">
            <v>219 552 041</v>
          </cell>
          <cell r="D691" t="str">
            <v>219 556 669</v>
          </cell>
          <cell r="E691" t="str">
            <v>volvopenta@Auto-Sueco.PT</v>
          </cell>
          <cell r="F691" t="str">
            <v>Desconhecida</v>
          </cell>
          <cell r="G691" t="str">
            <v>Cont. Eng. Rui Ferreira - Também é dist. Pela TURBOMAR</v>
          </cell>
          <cell r="H691" t="str">
            <v>Iluminação</v>
          </cell>
          <cell r="I691" t="str">
            <v>Pasta 25</v>
          </cell>
        </row>
        <row r="692">
          <cell r="A692" t="str">
            <v>TURBOMAR</v>
          </cell>
          <cell r="B692" t="str">
            <v>TURBOMAR</v>
          </cell>
          <cell r="C692" t="str">
            <v>214 195 065</v>
          </cell>
          <cell r="D692" t="str">
            <v>214 198 878</v>
          </cell>
          <cell r="E692" t="str">
            <v>turbomar@mail.telepac.pt</v>
          </cell>
          <cell r="F692" t="str">
            <v>Desconhecida</v>
          </cell>
          <cell r="G692" t="str">
            <v>Cont. Eng. Matias</v>
          </cell>
          <cell r="H692" t="str">
            <v>Iluminação</v>
          </cell>
          <cell r="I692" t="str">
            <v>Pasta 25</v>
          </cell>
        </row>
        <row r="693">
          <cell r="A693" t="str">
            <v>PERKINS</v>
          </cell>
          <cell r="B693" t="str">
            <v>TURBOMAR</v>
          </cell>
          <cell r="C693" t="str">
            <v>214 195 065</v>
          </cell>
          <cell r="D693" t="str">
            <v>214 198 878</v>
          </cell>
          <cell r="E693" t="str">
            <v>turbomar@mail.telepac.pt</v>
          </cell>
          <cell r="F693" t="str">
            <v>Desconhecida</v>
          </cell>
          <cell r="G693" t="str">
            <v>Cont. Eng. Matias</v>
          </cell>
          <cell r="H693" t="str">
            <v>Iluminação</v>
          </cell>
          <cell r="I693" t="str">
            <v>Pasta 25</v>
          </cell>
        </row>
        <row r="694">
          <cell r="A694" t="str">
            <v>SOMER</v>
          </cell>
          <cell r="B694" t="str">
            <v>TURBOMAR</v>
          </cell>
          <cell r="C694" t="str">
            <v>214 195 065</v>
          </cell>
          <cell r="D694" t="str">
            <v>214 198 878</v>
          </cell>
          <cell r="E694" t="str">
            <v>turbomar@mail.telepac.pt</v>
          </cell>
          <cell r="F694" t="str">
            <v>Desconhecida</v>
          </cell>
          <cell r="G694" t="str">
            <v>Cont. Eng. Matias</v>
          </cell>
          <cell r="H694" t="str">
            <v>Iluminação</v>
          </cell>
          <cell r="I694" t="str">
            <v>Pasta 25</v>
          </cell>
        </row>
        <row r="695">
          <cell r="A695" t="str">
            <v>FG WILSON</v>
          </cell>
          <cell r="B695" t="str">
            <v>TURBOMAR</v>
          </cell>
          <cell r="C695" t="str">
            <v>214 195 065</v>
          </cell>
          <cell r="D695" t="str">
            <v>214 198 878</v>
          </cell>
          <cell r="E695" t="str">
            <v>turbomar@mail.telepac.pt</v>
          </cell>
          <cell r="F695" t="str">
            <v>Desconhecida</v>
          </cell>
          <cell r="G695" t="str">
            <v>Cont. Eng. Matias</v>
          </cell>
          <cell r="H695" t="str">
            <v>Iluminação</v>
          </cell>
          <cell r="I695" t="str">
            <v>Pasta 25</v>
          </cell>
        </row>
        <row r="696">
          <cell r="A696" t="str">
            <v>EFACEC</v>
          </cell>
          <cell r="B696" t="str">
            <v>EFACEC</v>
          </cell>
          <cell r="C696" t="str">
            <v>214 163 600</v>
          </cell>
          <cell r="D696" t="str">
            <v>214 163 650</v>
          </cell>
          <cell r="E696" t="str">
            <v>Desconhecido</v>
          </cell>
          <cell r="F696" t="str">
            <v>Desconhecida</v>
          </cell>
          <cell r="G696" t="str">
            <v>Cont. Eng. Victor Bernardo</v>
          </cell>
          <cell r="H696" t="str">
            <v>Iluminação</v>
          </cell>
          <cell r="I696" t="str">
            <v>Pasta 25</v>
          </cell>
        </row>
        <row r="697">
          <cell r="A697" t="str">
            <v>DITEL</v>
          </cell>
          <cell r="B697" t="str">
            <v>Costa, Leal e Victor</v>
          </cell>
          <cell r="C697" t="str">
            <v>225 508 520</v>
          </cell>
          <cell r="D697" t="str">
            <v>225 024 005</v>
          </cell>
          <cell r="E697" t="str">
            <v>Desconhecido</v>
          </cell>
          <cell r="F697" t="str">
            <v>www.clv.pt</v>
          </cell>
          <cell r="G697" t="str">
            <v>Cont. Eng. Victor Bernardo</v>
          </cell>
          <cell r="H697" t="str">
            <v>Mobiliário de jardim</v>
          </cell>
          <cell r="I697" t="str">
            <v>Pasta 25</v>
          </cell>
        </row>
        <row r="698">
          <cell r="A698" t="str">
            <v>CELSA EICHHOFF</v>
          </cell>
          <cell r="B698" t="str">
            <v>Costa, Leal e Victor</v>
          </cell>
          <cell r="C698" t="str">
            <v>226 508 520</v>
          </cell>
          <cell r="D698" t="str">
            <v>226 024 005</v>
          </cell>
          <cell r="E698" t="str">
            <v>Desconhecido</v>
          </cell>
          <cell r="F698" t="str">
            <v>www.clv.pt</v>
          </cell>
          <cell r="G698" t="str">
            <v>Cont. Eng. Victor Bernardo</v>
          </cell>
          <cell r="H698" t="str">
            <v>Mobiliário de jardim</v>
          </cell>
          <cell r="I698" t="str">
            <v>Pasta 25</v>
          </cell>
        </row>
        <row r="699">
          <cell r="A699" t="str">
            <v>CELSA</v>
          </cell>
          <cell r="B699" t="str">
            <v>Costa, Leal e Victor</v>
          </cell>
          <cell r="C699" t="str">
            <v>226 508 520</v>
          </cell>
          <cell r="D699" t="str">
            <v>226 024 005</v>
          </cell>
          <cell r="E699" t="str">
            <v>Desconhecido</v>
          </cell>
          <cell r="F699" t="str">
            <v>www.clv.pt</v>
          </cell>
          <cell r="G699" t="str">
            <v>Cont. Eng. Victor Bernardo</v>
          </cell>
          <cell r="H699" t="str">
            <v>Parques infantis</v>
          </cell>
          <cell r="I699" t="str">
            <v>Pasta 25</v>
          </cell>
        </row>
        <row r="700">
          <cell r="A700" t="str">
            <v>LENZE</v>
          </cell>
          <cell r="B700" t="str">
            <v>Costa, Leal e Victor</v>
          </cell>
          <cell r="C700" t="str">
            <v>226 508 520</v>
          </cell>
          <cell r="D700" t="str">
            <v>226 024 005</v>
          </cell>
          <cell r="E700" t="str">
            <v>Desconhecido</v>
          </cell>
          <cell r="F700" t="str">
            <v>www.clv.pt</v>
          </cell>
          <cell r="G700" t="str">
            <v>Também é distribuida pela Emp. CADEMIA - Telef. 21 347 75 24</v>
          </cell>
          <cell r="H700" t="str">
            <v>Parques infantis</v>
          </cell>
          <cell r="I700" t="str">
            <v>Pasta 25</v>
          </cell>
        </row>
        <row r="701">
          <cell r="A701" t="str">
            <v>EJA</v>
          </cell>
          <cell r="B701" t="str">
            <v>Costa, Leal e Victor</v>
          </cell>
          <cell r="C701" t="str">
            <v>226 508 520</v>
          </cell>
          <cell r="D701" t="str">
            <v>226 024 005</v>
          </cell>
          <cell r="E701" t="str">
            <v>Desconhecido</v>
          </cell>
          <cell r="F701" t="str">
            <v>www.clv.pt</v>
          </cell>
          <cell r="G701" t="str">
            <v>ESPANHA</v>
          </cell>
          <cell r="H701" t="str">
            <v>Colunas metálicas</v>
          </cell>
          <cell r="I701" t="str">
            <v>Pasta 25</v>
          </cell>
        </row>
        <row r="702">
          <cell r="A702" t="str">
            <v>OMRON</v>
          </cell>
          <cell r="B702" t="str">
            <v>Costa, Leal e Victor</v>
          </cell>
          <cell r="C702" t="str">
            <v>226 508 520</v>
          </cell>
          <cell r="D702" t="str">
            <v>226 024 005</v>
          </cell>
          <cell r="E702" t="str">
            <v>Desconhecido</v>
          </cell>
          <cell r="F702" t="str">
            <v>www.clv.pt</v>
          </cell>
          <cell r="G702" t="str">
            <v>ESPANHA</v>
          </cell>
          <cell r="H702" t="str">
            <v>Automação</v>
          </cell>
          <cell r="I702" t="str">
            <v>Solto</v>
          </cell>
        </row>
        <row r="703">
          <cell r="A703" t="str">
            <v>ELEKTRA</v>
          </cell>
          <cell r="B703" t="str">
            <v>Costa, Leal e Victor</v>
          </cell>
          <cell r="C703" t="str">
            <v>226 508 520</v>
          </cell>
          <cell r="D703" t="str">
            <v>226 024 005</v>
          </cell>
          <cell r="E703" t="str">
            <v>Desconhecido</v>
          </cell>
          <cell r="F703" t="str">
            <v>www.clv.pt</v>
          </cell>
          <cell r="G703" t="str">
            <v>ESPANHA</v>
          </cell>
          <cell r="H703" t="str">
            <v>Interruptores de pé</v>
          </cell>
          <cell r="I703" t="str">
            <v>Solto</v>
          </cell>
        </row>
        <row r="704">
          <cell r="A704" t="str">
            <v>TAILFINGEN</v>
          </cell>
          <cell r="B704" t="str">
            <v>Costa, Leal e Victor</v>
          </cell>
          <cell r="C704" t="str">
            <v>226 508 520</v>
          </cell>
          <cell r="D704" t="str">
            <v>226 024 005</v>
          </cell>
          <cell r="E704" t="str">
            <v>Desconhecido</v>
          </cell>
          <cell r="F704" t="str">
            <v>www.clv.pt</v>
          </cell>
          <cell r="G704" t="str">
            <v>ESPANHA</v>
          </cell>
          <cell r="H704" t="str">
            <v>Interruptores de pé</v>
          </cell>
          <cell r="I704" t="str">
            <v>Solto</v>
          </cell>
        </row>
        <row r="705">
          <cell r="A705" t="str">
            <v>RALUX</v>
          </cell>
          <cell r="B705" t="str">
            <v>Costa, Leal e Victor</v>
          </cell>
          <cell r="C705" t="str">
            <v>226 508 520</v>
          </cell>
          <cell r="D705" t="str">
            <v>226 024 005</v>
          </cell>
          <cell r="E705" t="str">
            <v>Desconhecido</v>
          </cell>
          <cell r="F705" t="str">
            <v>www.clv.pt</v>
          </cell>
          <cell r="G705" t="str">
            <v>ESPANHA</v>
          </cell>
          <cell r="H705" t="str">
            <v>Medidores de temperatura</v>
          </cell>
          <cell r="I705" t="str">
            <v>Medidores de temperatura</v>
          </cell>
        </row>
        <row r="706">
          <cell r="A706" t="str">
            <v>ILME</v>
          </cell>
          <cell r="B706" t="str">
            <v>Costa, Leal e Victor</v>
          </cell>
          <cell r="C706" t="str">
            <v>225 508 520</v>
          </cell>
          <cell r="D706" t="str">
            <v>225 024 005</v>
          </cell>
          <cell r="E706" t="str">
            <v>Desconhecido</v>
          </cell>
          <cell r="F706" t="str">
            <v>www.clv.pt</v>
          </cell>
          <cell r="G706" t="str">
            <v>ESPANHA</v>
          </cell>
          <cell r="H706" t="str">
            <v>Tomadas e fichas</v>
          </cell>
          <cell r="I706" t="str">
            <v>Solto</v>
          </cell>
        </row>
        <row r="707">
          <cell r="A707" t="str">
            <v>WERMA</v>
          </cell>
          <cell r="B707" t="str">
            <v>Costa, Leal e Victor</v>
          </cell>
          <cell r="C707" t="str">
            <v>225 508 520</v>
          </cell>
          <cell r="D707" t="str">
            <v>225 024 005</v>
          </cell>
          <cell r="E707" t="str">
            <v>Desconhecido</v>
          </cell>
          <cell r="F707" t="str">
            <v>www.clv.pt</v>
          </cell>
          <cell r="G707" t="str">
            <v>ESPANHA</v>
          </cell>
          <cell r="H707" t="str">
            <v>Grupos Emergência</v>
          </cell>
          <cell r="I707" t="str">
            <v>Pasta 59</v>
          </cell>
        </row>
        <row r="708">
          <cell r="A708" t="str">
            <v>LEGRIS</v>
          </cell>
          <cell r="B708" t="str">
            <v>Costa, Leal e Victor</v>
          </cell>
          <cell r="C708" t="str">
            <v>225 508 520</v>
          </cell>
          <cell r="D708" t="str">
            <v>225 024 005</v>
          </cell>
          <cell r="E708" t="str">
            <v>Desconhecido</v>
          </cell>
          <cell r="F708" t="str">
            <v>www.clv.pt</v>
          </cell>
          <cell r="G708" t="str">
            <v>ESPANHA</v>
          </cell>
          <cell r="H708" t="str">
            <v>Grupos Emergência</v>
          </cell>
          <cell r="I708" t="str">
            <v>Pasta 59</v>
          </cell>
        </row>
        <row r="709">
          <cell r="A709" t="str">
            <v>SCHLEGEL</v>
          </cell>
          <cell r="B709" t="str">
            <v>Costa, Leal e Victor</v>
          </cell>
          <cell r="C709" t="str">
            <v>225 508 520</v>
          </cell>
          <cell r="D709" t="str">
            <v>225 024 005</v>
          </cell>
          <cell r="E709" t="str">
            <v>Desconhecido</v>
          </cell>
          <cell r="F709" t="str">
            <v>www.clv.pt</v>
          </cell>
          <cell r="G709" t="str">
            <v>ESPANHA</v>
          </cell>
          <cell r="H709" t="str">
            <v>Grupos Emergência</v>
          </cell>
          <cell r="I709" t="str">
            <v>Pasta 59</v>
          </cell>
        </row>
        <row r="710">
          <cell r="A710" t="str">
            <v>ELEKTROKONTAKT</v>
          </cell>
          <cell r="B710" t="str">
            <v>Costa, Leal e Victor</v>
          </cell>
          <cell r="C710" t="str">
            <v>225 508 520</v>
          </cell>
          <cell r="D710" t="str">
            <v>225 024 005</v>
          </cell>
          <cell r="E710" t="str">
            <v>Desconhecido</v>
          </cell>
          <cell r="F710" t="str">
            <v>www.clv.pt</v>
          </cell>
          <cell r="G710" t="str">
            <v>www.conectis.pt</v>
          </cell>
          <cell r="H710" t="str">
            <v>Motores eléctricos</v>
          </cell>
          <cell r="I710" t="str">
            <v>Pasta 59</v>
          </cell>
        </row>
        <row r="711">
          <cell r="A711" t="str">
            <v>SCHMITT+SOHN</v>
          </cell>
          <cell r="B711" t="str">
            <v>SCHMITT+SOHN</v>
          </cell>
          <cell r="C711" t="str">
            <v>213 030 350</v>
          </cell>
          <cell r="D711" t="str">
            <v>213 030 353</v>
          </cell>
          <cell r="E711" t="str">
            <v>Desconhecido</v>
          </cell>
          <cell r="F711" t="str">
            <v>Desconhecida</v>
          </cell>
          <cell r="G711" t="str">
            <v>NORTE - Telef. 229 578 030</v>
          </cell>
          <cell r="H711" t="str">
            <v>Motores eléctricos</v>
          </cell>
          <cell r="I711" t="str">
            <v>Pasta 59</v>
          </cell>
        </row>
        <row r="712">
          <cell r="A712" t="str">
            <v>SCHMITT</v>
          </cell>
          <cell r="B712" t="str">
            <v>SCHMITT+SOHN</v>
          </cell>
          <cell r="C712" t="str">
            <v>213 030 350</v>
          </cell>
          <cell r="D712" t="str">
            <v>213 030 353</v>
          </cell>
          <cell r="E712" t="str">
            <v>Desconhecido</v>
          </cell>
          <cell r="F712" t="str">
            <v>Desconhecida</v>
          </cell>
          <cell r="G712" t="str">
            <v>NORTE - Telef. 229 578 030</v>
          </cell>
          <cell r="H712" t="str">
            <v>Elevadores</v>
          </cell>
          <cell r="I712" t="str">
            <v>Solto</v>
          </cell>
        </row>
        <row r="713">
          <cell r="A713" t="str">
            <v>GM TEL</v>
          </cell>
          <cell r="B713" t="str">
            <v>GM TEL</v>
          </cell>
          <cell r="C713" t="str">
            <v>213 513 141</v>
          </cell>
          <cell r="D713" t="str">
            <v>213 513 142</v>
          </cell>
          <cell r="E713" t="str">
            <v>rcoelho@gmtel.pt</v>
          </cell>
          <cell r="F713" t="str">
            <v>Desconhecida</v>
          </cell>
          <cell r="G713" t="str">
            <v>www.conectis.pt</v>
          </cell>
          <cell r="H713" t="str">
            <v>Paineis electrónicos</v>
          </cell>
          <cell r="I713" t="str">
            <v>Solto</v>
          </cell>
        </row>
        <row r="714">
          <cell r="A714" t="str">
            <v>QUICKCOM</v>
          </cell>
          <cell r="B714" t="str">
            <v>GM TEL</v>
          </cell>
          <cell r="C714" t="str">
            <v>213 513 141</v>
          </cell>
          <cell r="D714" t="str">
            <v>213 513 142</v>
          </cell>
          <cell r="E714" t="str">
            <v>rcoelho@gmtel.pt</v>
          </cell>
          <cell r="F714" t="str">
            <v>Desconhecida</v>
          </cell>
          <cell r="G714" t="str">
            <v>www.conectis.pt</v>
          </cell>
          <cell r="H714" t="str">
            <v>Paineis electrónicos</v>
          </cell>
          <cell r="I714" t="str">
            <v>Solto</v>
          </cell>
        </row>
        <row r="715">
          <cell r="A715" t="str">
            <v>DATA DISPLAY</v>
          </cell>
          <cell r="B715" t="str">
            <v>DATA DISPLAY</v>
          </cell>
          <cell r="C715" t="str">
            <v>219 106 760</v>
          </cell>
          <cell r="D715" t="str">
            <v>219 106 769</v>
          </cell>
          <cell r="E715" t="str">
            <v>datadisplayportugal@mail.telepac.pt</v>
          </cell>
          <cell r="F715" t="str">
            <v>www.mectel.pt</v>
          </cell>
          <cell r="G715" t="str">
            <v>www.conectis.pt</v>
          </cell>
          <cell r="H715" t="str">
            <v>Cablagem estruturada</v>
          </cell>
          <cell r="I715" t="str">
            <v>Pasta própria</v>
          </cell>
        </row>
        <row r="716">
          <cell r="A716" t="str">
            <v>DATA</v>
          </cell>
          <cell r="B716" t="str">
            <v>DATA DISPLAY</v>
          </cell>
          <cell r="C716" t="str">
            <v>219 106 760</v>
          </cell>
          <cell r="D716" t="str">
            <v>219 106 769</v>
          </cell>
          <cell r="E716" t="str">
            <v>datadisplayportugal@mail.telepac.pt</v>
          </cell>
          <cell r="F716" t="str">
            <v>www.mectel.pt</v>
          </cell>
          <cell r="G716" t="str">
            <v>www.conectis.pt</v>
          </cell>
          <cell r="H716" t="str">
            <v>Cablagem estruturada</v>
          </cell>
          <cell r="I716" t="str">
            <v>Pasta própria</v>
          </cell>
        </row>
        <row r="717">
          <cell r="A717" t="str">
            <v>SCHINDLER SAMART</v>
          </cell>
          <cell r="B717" t="str">
            <v>SCHINDLER</v>
          </cell>
          <cell r="C717" t="str">
            <v>214 245 500</v>
          </cell>
          <cell r="D717" t="str">
            <v>214 245 577</v>
          </cell>
          <cell r="E717" t="str">
            <v>Desconhecido</v>
          </cell>
          <cell r="F717" t="str">
            <v>www.mectel.pt</v>
          </cell>
          <cell r="G717" t="str">
            <v>www.conectis.pt</v>
          </cell>
          <cell r="H717" t="str">
            <v>Cablagem estruturada</v>
          </cell>
          <cell r="I717" t="str">
            <v>Pasta própria</v>
          </cell>
        </row>
        <row r="718">
          <cell r="A718" t="str">
            <v>SCHINDLER</v>
          </cell>
          <cell r="B718" t="str">
            <v>SCHINDLER</v>
          </cell>
          <cell r="C718" t="str">
            <v>214 245 500</v>
          </cell>
          <cell r="D718" t="str">
            <v>214 245 577</v>
          </cell>
          <cell r="E718" t="str">
            <v>Desconhecido</v>
          </cell>
          <cell r="F718" t="str">
            <v>www.mectel.pt</v>
          </cell>
          <cell r="G718" t="str">
            <v>www.conectis.pt</v>
          </cell>
          <cell r="H718" t="str">
            <v>Cablagem estruturada</v>
          </cell>
          <cell r="I718" t="str">
            <v>Pasta própria</v>
          </cell>
        </row>
        <row r="719">
          <cell r="A719" t="str">
            <v>SALICRU</v>
          </cell>
          <cell r="B719" t="str">
            <v>SALICRU</v>
          </cell>
          <cell r="C719" t="str">
            <v>214 937 585</v>
          </cell>
          <cell r="D719" t="str">
            <v>214 938 157</v>
          </cell>
          <cell r="E719" t="str">
            <v>Desconhecido</v>
          </cell>
          <cell r="F719" t="str">
            <v>www.mectel.pt</v>
          </cell>
          <cell r="G719" t="str">
            <v>www.conectis.pt</v>
          </cell>
          <cell r="H719" t="str">
            <v>Cablagem estruturada</v>
          </cell>
          <cell r="I719" t="str">
            <v>Pasta própria</v>
          </cell>
        </row>
        <row r="720">
          <cell r="A720" t="str">
            <v>CIFIAL</v>
          </cell>
          <cell r="B720" t="str">
            <v xml:space="preserve">CIFIAL  C. I. de Ferragens S.A. </v>
          </cell>
          <cell r="C720" t="str">
            <v>256 780 100</v>
          </cell>
          <cell r="D720" t="str">
            <v>257 783 395</v>
          </cell>
          <cell r="E720" t="str">
            <v>cifitronica@cifitronica .pt</v>
          </cell>
          <cell r="F720" t="str">
            <v>www.mectel.pt</v>
          </cell>
          <cell r="G720" t="str">
            <v>www.conectis.pt</v>
          </cell>
          <cell r="H720" t="str">
            <v>Cablagem estruturada</v>
          </cell>
          <cell r="I720" t="str">
            <v>Pasta própria</v>
          </cell>
        </row>
        <row r="721">
          <cell r="A721" t="str">
            <v>CIFITRONICA</v>
          </cell>
          <cell r="B721" t="str">
            <v xml:space="preserve">CIFIAL  C. I. de Ferragens S.A. </v>
          </cell>
          <cell r="C721" t="str">
            <v>256 780 100</v>
          </cell>
          <cell r="D721" t="str">
            <v>257 783 395</v>
          </cell>
          <cell r="E721" t="str">
            <v>cifitronica@cifitronica .pt</v>
          </cell>
          <cell r="F721" t="str">
            <v>www.mectel.pt</v>
          </cell>
          <cell r="G721" t="str">
            <v>www.conectis.pt</v>
          </cell>
          <cell r="H721" t="str">
            <v>Cablagem estruturada</v>
          </cell>
          <cell r="I721" t="str">
            <v>Pasta própria</v>
          </cell>
        </row>
        <row r="722">
          <cell r="A722" t="str">
            <v>CIFITRÓNICA</v>
          </cell>
          <cell r="B722" t="str">
            <v xml:space="preserve">CIFIAL  C. I. de Ferragens S.A. </v>
          </cell>
          <cell r="C722" t="str">
            <v>256 780 100</v>
          </cell>
          <cell r="D722" t="str">
            <v>257 783 395</v>
          </cell>
          <cell r="E722" t="str">
            <v>cifitronica@cifitronica .pt</v>
          </cell>
          <cell r="F722" t="str">
            <v>www.mectel.pt</v>
          </cell>
          <cell r="G722" t="str">
            <v>www.conectis.pt</v>
          </cell>
          <cell r="H722" t="str">
            <v>Cablagem estruturada</v>
          </cell>
          <cell r="I722" t="str">
            <v>Pasta própria</v>
          </cell>
        </row>
        <row r="723">
          <cell r="A723" t="str">
            <v>EFF-EFF</v>
          </cell>
          <cell r="B723" t="str">
            <v>EFF - EFF</v>
          </cell>
          <cell r="C723" t="str">
            <v>214 422 212</v>
          </cell>
          <cell r="D723" t="str">
            <v>214 429 805</v>
          </cell>
          <cell r="E723" t="str">
            <v>verticalgeral@mail.telepac.pt</v>
          </cell>
          <cell r="F723" t="str">
            <v>www.mectel.pt</v>
          </cell>
          <cell r="G723" t="str">
            <v>www.conectis.pt</v>
          </cell>
          <cell r="H723" t="str">
            <v>Cablagem estruturada</v>
          </cell>
          <cell r="I723" t="str">
            <v>Pasta própria</v>
          </cell>
        </row>
        <row r="724">
          <cell r="A724" t="str">
            <v>EFF - EFF</v>
          </cell>
          <cell r="B724" t="str">
            <v>EFF - EFF</v>
          </cell>
          <cell r="C724" t="str">
            <v>214 422 212</v>
          </cell>
          <cell r="D724" t="str">
            <v>214 429 805</v>
          </cell>
          <cell r="E724" t="str">
            <v>verticalgeral@mail.telepac.pt</v>
          </cell>
          <cell r="F724" t="str">
            <v>www.mectel.pt</v>
          </cell>
          <cell r="G724" t="str">
            <v>www.conectis.pt</v>
          </cell>
          <cell r="H724" t="str">
            <v>Cablagem estruturada</v>
          </cell>
          <cell r="I724" t="str">
            <v>Pasta própria</v>
          </cell>
        </row>
        <row r="725">
          <cell r="A725" t="str">
            <v>EFF EFF</v>
          </cell>
          <cell r="B725" t="str">
            <v>EFF - EFF</v>
          </cell>
          <cell r="C725" t="str">
            <v>214 422 212</v>
          </cell>
          <cell r="D725" t="str">
            <v>214 429 805</v>
          </cell>
          <cell r="E725" t="str">
            <v>verticalgeral@mail.telepac.pt</v>
          </cell>
          <cell r="F725" t="str">
            <v>www.mectel.pt</v>
          </cell>
          <cell r="G725" t="str">
            <v>www.conectis.pt</v>
          </cell>
          <cell r="H725" t="str">
            <v>Cablagem estruturada</v>
          </cell>
          <cell r="I725" t="str">
            <v>Pasta própria</v>
          </cell>
        </row>
        <row r="726">
          <cell r="A726" t="str">
            <v>EFF</v>
          </cell>
          <cell r="B726" t="str">
            <v>EFF - EFF</v>
          </cell>
          <cell r="C726" t="str">
            <v>214 422 212</v>
          </cell>
          <cell r="D726" t="str">
            <v>214 429 805</v>
          </cell>
          <cell r="E726" t="str">
            <v>verticalgeral@mail.telepac.pt</v>
          </cell>
          <cell r="F726" t="str">
            <v>www.mectel.pt</v>
          </cell>
          <cell r="G726" t="str">
            <v>www.conectis.pt</v>
          </cell>
          <cell r="H726" t="str">
            <v>Cablagem estruturada</v>
          </cell>
          <cell r="I726" t="str">
            <v>Pasta própria</v>
          </cell>
        </row>
        <row r="727">
          <cell r="A727" t="str">
            <v>PANDUIT</v>
          </cell>
          <cell r="B727" t="str">
            <v>PANDUIT</v>
          </cell>
          <cell r="C727" t="str">
            <v>217 230 642</v>
          </cell>
          <cell r="D727" t="str">
            <v>217 230 662</v>
          </cell>
          <cell r="E727" t="str">
            <v>p-rjs@panduit.com</v>
          </cell>
          <cell r="F727" t="str">
            <v>www.panduit.com</v>
          </cell>
          <cell r="G727" t="str">
            <v>Tamb. é dist. Pela Mectel</v>
          </cell>
          <cell r="H727" t="str">
            <v>Braçadeiras Plasticas</v>
          </cell>
          <cell r="I727" t="str">
            <v>Pasta própria</v>
          </cell>
        </row>
        <row r="728">
          <cell r="A728" t="str">
            <v>ROSHAMN</v>
          </cell>
          <cell r="B728" t="str">
            <v>ROSHAMN</v>
          </cell>
          <cell r="C728" t="str">
            <v>0495 221 000</v>
          </cell>
          <cell r="D728" t="str">
            <v>0495 220 84</v>
          </cell>
          <cell r="E728" t="str">
            <v>Desconhecido</v>
          </cell>
          <cell r="F728" t="str">
            <v>Desconhecida</v>
          </cell>
          <cell r="G728" t="str">
            <v>www.conectis.pt</v>
          </cell>
          <cell r="H728" t="str">
            <v>Iluminação</v>
          </cell>
          <cell r="I728" t="str">
            <v>Pasta própria</v>
          </cell>
        </row>
        <row r="729">
          <cell r="A729" t="str">
            <v>S&amp;P</v>
          </cell>
          <cell r="B729" t="str">
            <v>SOLER-PALAU, Lda.</v>
          </cell>
          <cell r="C729" t="str">
            <v>219 158 720</v>
          </cell>
          <cell r="D729" t="str">
            <v>219 152 470</v>
          </cell>
          <cell r="E729" t="str">
            <v>soler-palau@esoterica.pt</v>
          </cell>
          <cell r="F729" t="str">
            <v>www.soler-palau.com</v>
          </cell>
          <cell r="G729" t="str">
            <v>Sr. José Dias - Também é distribuida pela ELPOR</v>
          </cell>
          <cell r="H729" t="str">
            <v>Ventilação</v>
          </cell>
          <cell r="I729" t="str">
            <v>Pasta própria</v>
          </cell>
        </row>
        <row r="730">
          <cell r="A730" t="str">
            <v>S &amp; P</v>
          </cell>
          <cell r="B730" t="str">
            <v>SOLER-PALAU, Lda.</v>
          </cell>
          <cell r="C730" t="str">
            <v>219 158 720</v>
          </cell>
          <cell r="D730" t="str">
            <v>219 152 470</v>
          </cell>
          <cell r="E730" t="str">
            <v>soler-palau@esoterica.pt</v>
          </cell>
          <cell r="F730" t="str">
            <v>www.soler-palau.com</v>
          </cell>
          <cell r="G730" t="str">
            <v>Sr. José Dias - Também é distribuida pela ELPOR</v>
          </cell>
          <cell r="H730" t="str">
            <v>Ventilação</v>
          </cell>
          <cell r="I730" t="str">
            <v>Pasta própria</v>
          </cell>
        </row>
        <row r="731">
          <cell r="A731" t="str">
            <v>SEP</v>
          </cell>
          <cell r="B731" t="str">
            <v>SOLER-PALAU, Lda.</v>
          </cell>
          <cell r="C731" t="str">
            <v>219 158 720</v>
          </cell>
          <cell r="D731" t="str">
            <v>219 152 470</v>
          </cell>
          <cell r="E731" t="str">
            <v>soler-palau@esoterica.pt</v>
          </cell>
          <cell r="F731" t="str">
            <v>www.soler-palau.com</v>
          </cell>
          <cell r="G731" t="str">
            <v>Tambem é distríbuido pela SEIVIL, Telef. 219 568 500</v>
          </cell>
          <cell r="H731" t="str">
            <v>Instrumentação</v>
          </cell>
          <cell r="I731" t="str">
            <v>Pasta própria</v>
          </cell>
        </row>
        <row r="732">
          <cell r="A732" t="str">
            <v>S E P</v>
          </cell>
          <cell r="B732" t="str">
            <v>SOLER-PALAU, Lda.</v>
          </cell>
          <cell r="C732" t="str">
            <v>219 158 720</v>
          </cell>
          <cell r="D732" t="str">
            <v>219 152 470</v>
          </cell>
          <cell r="E732" t="str">
            <v>soler-palau@esoterica.pt</v>
          </cell>
          <cell r="F732" t="str">
            <v>www.soler-palau.com</v>
          </cell>
          <cell r="G732" t="str">
            <v>Tambem é distríbuido pela SEIVIL, Telef. 219 568 500</v>
          </cell>
          <cell r="H732" t="str">
            <v>Instrumentação</v>
          </cell>
          <cell r="I732" t="str">
            <v>Pasta própria</v>
          </cell>
        </row>
        <row r="733">
          <cell r="A733" t="str">
            <v>SOLER-PALAU</v>
          </cell>
          <cell r="B733" t="str">
            <v>SOLER-PALAU, Lda.</v>
          </cell>
          <cell r="C733" t="str">
            <v>219 158 720</v>
          </cell>
          <cell r="D733" t="str">
            <v>219 152 470</v>
          </cell>
          <cell r="E733" t="str">
            <v>soler-palau@esoterica.pt</v>
          </cell>
          <cell r="F733" t="str">
            <v>www.soler-palau.com</v>
          </cell>
          <cell r="G733" t="str">
            <v>Sr. José Dias - Também é distribuida pela ELPOR</v>
          </cell>
          <cell r="H733" t="str">
            <v>Ventilação</v>
          </cell>
          <cell r="I733" t="str">
            <v>Pasta própria</v>
          </cell>
        </row>
        <row r="734">
          <cell r="A734" t="str">
            <v>SOLER PALAU</v>
          </cell>
          <cell r="B734" t="str">
            <v>SOLER-PALAU, Lda.</v>
          </cell>
          <cell r="C734" t="str">
            <v>219 158 720</v>
          </cell>
          <cell r="D734" t="str">
            <v>219 152 470</v>
          </cell>
          <cell r="E734" t="str">
            <v>soler-palau@esoterica.pt</v>
          </cell>
          <cell r="F734" t="str">
            <v>www.soler-palau.com</v>
          </cell>
          <cell r="G734" t="str">
            <v>Sr. José Dias - Também é distribuida pela ELPOR</v>
          </cell>
          <cell r="H734" t="str">
            <v>Telefones</v>
          </cell>
          <cell r="I734" t="str">
            <v>Pasta própria</v>
          </cell>
        </row>
        <row r="735">
          <cell r="A735" t="str">
            <v>Nycomed Amersham</v>
          </cell>
          <cell r="B735" t="str">
            <v>SATIS</v>
          </cell>
          <cell r="C735" t="str">
            <v>214 581 753</v>
          </cell>
          <cell r="D735" t="str">
            <v>214 581 825</v>
          </cell>
          <cell r="E735" t="str">
            <v>bernardo@nycomed.com</v>
          </cell>
          <cell r="F735" t="str">
            <v>Desconhecida</v>
          </cell>
          <cell r="G735" t="str">
            <v>Cont. Eng. Victor Bernardo</v>
          </cell>
          <cell r="H735" t="str">
            <v>Instrumentação</v>
          </cell>
          <cell r="I735" t="str">
            <v>Pasta própria</v>
          </cell>
        </row>
        <row r="736">
          <cell r="A736" t="str">
            <v>Nycomed</v>
          </cell>
          <cell r="B736" t="str">
            <v>SATIS</v>
          </cell>
          <cell r="C736" t="str">
            <v>214 581 753</v>
          </cell>
          <cell r="D736" t="str">
            <v>214 581 825</v>
          </cell>
          <cell r="E736" t="str">
            <v>bernardo@nycomed.com</v>
          </cell>
          <cell r="F736" t="str">
            <v>Desconhecida</v>
          </cell>
          <cell r="G736" t="str">
            <v>Cont. Eng. Victor Bernardo</v>
          </cell>
          <cell r="H736" t="str">
            <v>Instrumentação</v>
          </cell>
          <cell r="I736" t="str">
            <v>Pasta própria</v>
          </cell>
        </row>
        <row r="737">
          <cell r="A737" t="str">
            <v>Earthing &amp; Lightning</v>
          </cell>
          <cell r="B737" t="str">
            <v>SATIS</v>
          </cell>
          <cell r="C737" t="str">
            <v>214 581 753</v>
          </cell>
          <cell r="D737" t="str">
            <v>214 581 825</v>
          </cell>
          <cell r="E737" t="str">
            <v>bernardo@nycomed.com</v>
          </cell>
          <cell r="F737" t="str">
            <v>Desconhecida</v>
          </cell>
          <cell r="G737" t="str">
            <v>Cont. Eng. Victor Bernardo</v>
          </cell>
          <cell r="H737" t="str">
            <v>Instrumentação</v>
          </cell>
          <cell r="I737" t="str">
            <v>Pasta própria</v>
          </cell>
        </row>
        <row r="738">
          <cell r="A738" t="str">
            <v>Earthing</v>
          </cell>
          <cell r="B738" t="str">
            <v>SATIS</v>
          </cell>
          <cell r="C738" t="str">
            <v>214 581 753</v>
          </cell>
          <cell r="D738" t="str">
            <v>214 581 825</v>
          </cell>
          <cell r="E738" t="str">
            <v>bernardo@nycomed.com</v>
          </cell>
          <cell r="F738" t="str">
            <v>Desconhecida</v>
          </cell>
          <cell r="G738" t="str">
            <v>Cont. Eng. Victor Bernardo</v>
          </cell>
          <cell r="H738" t="str">
            <v>Instrumentação</v>
          </cell>
          <cell r="I738" t="str">
            <v>Pasta própria</v>
          </cell>
        </row>
        <row r="739">
          <cell r="A739" t="str">
            <v>Furse</v>
          </cell>
          <cell r="B739" t="str">
            <v>SATIS</v>
          </cell>
          <cell r="C739" t="str">
            <v>214 581 753</v>
          </cell>
          <cell r="D739" t="str">
            <v>214 581 825</v>
          </cell>
          <cell r="E739" t="str">
            <v>bernardo@nycomed.com</v>
          </cell>
          <cell r="F739" t="str">
            <v>Desconhecida</v>
          </cell>
          <cell r="G739" t="str">
            <v>Cont. Eng. Victor Bernardo</v>
          </cell>
          <cell r="H739" t="str">
            <v>Instrumentação</v>
          </cell>
          <cell r="I739" t="str">
            <v>Pasta própria</v>
          </cell>
        </row>
        <row r="740">
          <cell r="A740" t="str">
            <v>Furse Weld</v>
          </cell>
          <cell r="B740" t="str">
            <v>SATIS</v>
          </cell>
          <cell r="C740" t="str">
            <v>214 581 753</v>
          </cell>
          <cell r="D740" t="str">
            <v>214 581 825</v>
          </cell>
          <cell r="E740" t="str">
            <v>bernardo@nycomed.com</v>
          </cell>
          <cell r="F740" t="str">
            <v>Desconhecida</v>
          </cell>
          <cell r="G740" t="str">
            <v>Cont. Eng. Victor Bernardo</v>
          </cell>
          <cell r="H740" t="str">
            <v>Instrumentação</v>
          </cell>
          <cell r="I740" t="str">
            <v>Pasta própria</v>
          </cell>
        </row>
        <row r="741">
          <cell r="A741" t="str">
            <v>Weld</v>
          </cell>
          <cell r="B741" t="str">
            <v>SATIS</v>
          </cell>
          <cell r="C741" t="str">
            <v>214 581 753</v>
          </cell>
          <cell r="D741" t="str">
            <v>214 581 825</v>
          </cell>
          <cell r="E741" t="str">
            <v>bernardo@nycomed.com</v>
          </cell>
          <cell r="F741" t="str">
            <v>Desconhecida</v>
          </cell>
          <cell r="G741" t="str">
            <v>Cont. Eng. Victor Bernardo</v>
          </cell>
          <cell r="H741" t="str">
            <v>Instrumentação</v>
          </cell>
          <cell r="I741" t="str">
            <v>Pasta própria</v>
          </cell>
        </row>
        <row r="742">
          <cell r="A742" t="str">
            <v>ELEMKO</v>
          </cell>
          <cell r="B742" t="str">
            <v>SATIS</v>
          </cell>
          <cell r="C742" t="str">
            <v>214 581 753</v>
          </cell>
          <cell r="D742" t="str">
            <v>214 581 825</v>
          </cell>
          <cell r="E742" t="str">
            <v>bernardo@nycomed.com</v>
          </cell>
          <cell r="F742" t="str">
            <v>Desconhecida</v>
          </cell>
          <cell r="G742" t="str">
            <v>Cont. Eng. Victor Bernardo</v>
          </cell>
          <cell r="H742" t="str">
            <v>Instrumentação</v>
          </cell>
          <cell r="I742" t="str">
            <v>Pasta própria</v>
          </cell>
        </row>
        <row r="743">
          <cell r="A743" t="str">
            <v>FRANKLIN</v>
          </cell>
          <cell r="B743" t="str">
            <v>MULTINOVE</v>
          </cell>
          <cell r="C743" t="str">
            <v>219 824 222</v>
          </cell>
          <cell r="D743" t="str">
            <v>219 824 173</v>
          </cell>
          <cell r="E743" t="str">
            <v>multinove@multinove.com</v>
          </cell>
          <cell r="F743" t="str">
            <v>www.multinove.com</v>
          </cell>
          <cell r="G743" t="str">
            <v>www.conectis.pt</v>
          </cell>
          <cell r="H743" t="str">
            <v>Alimentadores</v>
          </cell>
          <cell r="I743" t="str">
            <v>Pasta própria</v>
          </cell>
        </row>
        <row r="744">
          <cell r="A744" t="str">
            <v>PROTEL</v>
          </cell>
          <cell r="B744" t="str">
            <v>MULTINOVE</v>
          </cell>
          <cell r="C744" t="str">
            <v>219 824 222</v>
          </cell>
          <cell r="D744" t="str">
            <v>219 824 173</v>
          </cell>
          <cell r="E744" t="str">
            <v>multinove@multinove.com</v>
          </cell>
          <cell r="F744" t="str">
            <v>www.multinove.com</v>
          </cell>
          <cell r="G744" t="str">
            <v>Porto - Tef. 22 996 37 80</v>
          </cell>
          <cell r="H744" t="str">
            <v>Pára-raios</v>
          </cell>
          <cell r="I744" t="str">
            <v>Pasta 49</v>
          </cell>
        </row>
        <row r="745">
          <cell r="A745" t="str">
            <v>HIMEL</v>
          </cell>
          <cell r="B745" t="str">
            <v>MULTINOVE</v>
          </cell>
          <cell r="C745" t="str">
            <v>219 824 222</v>
          </cell>
          <cell r="D745" t="str">
            <v>219 824 173</v>
          </cell>
          <cell r="E745" t="str">
            <v>multinove@multinove.com</v>
          </cell>
          <cell r="F745" t="str">
            <v>www.multinove.com</v>
          </cell>
          <cell r="G745" t="str">
            <v>Porto - Tef. 22 996 37 80</v>
          </cell>
          <cell r="H745" t="str">
            <v>Quadros eléctricos</v>
          </cell>
          <cell r="I745" t="str">
            <v>Pasta 26</v>
          </cell>
        </row>
        <row r="746">
          <cell r="A746" t="str">
            <v>Merlin Gerin</v>
          </cell>
          <cell r="B746" t="str">
            <v>MULTINOVE</v>
          </cell>
          <cell r="C746" t="str">
            <v>219 824 222</v>
          </cell>
          <cell r="D746" t="str">
            <v>219 824 173</v>
          </cell>
          <cell r="E746" t="str">
            <v>multinove@multinove.com</v>
          </cell>
          <cell r="F746" t="str">
            <v>www.multinove.com</v>
          </cell>
          <cell r="G746" t="str">
            <v>Porto - Tef. 22 996 37 80</v>
          </cell>
          <cell r="H746" t="str">
            <v>Quadros eléctricos e aparelhagens</v>
          </cell>
          <cell r="I746" t="str">
            <v>Pastas 34 e 35</v>
          </cell>
        </row>
        <row r="747">
          <cell r="A747" t="str">
            <v>SFERA</v>
          </cell>
          <cell r="B747" t="str">
            <v>MULTINOVE</v>
          </cell>
          <cell r="C747" t="str">
            <v>219 824 222</v>
          </cell>
          <cell r="D747" t="str">
            <v>219 824 173</v>
          </cell>
          <cell r="E747" t="str">
            <v>multinove@multinove.com</v>
          </cell>
          <cell r="F747" t="str">
            <v>www.multinove.com</v>
          </cell>
          <cell r="G747" t="str">
            <v>Porto - Tef. 22 996 37 80</v>
          </cell>
          <cell r="H747" t="str">
            <v>Aparelhagem</v>
          </cell>
          <cell r="I747" t="str">
            <v>Pastas 34 e 36</v>
          </cell>
        </row>
        <row r="748">
          <cell r="A748" t="str">
            <v>FINDER</v>
          </cell>
          <cell r="B748" t="str">
            <v>MULTINOVE</v>
          </cell>
          <cell r="C748" t="str">
            <v>220 824 222</v>
          </cell>
          <cell r="D748" t="str">
            <v>220 824 173</v>
          </cell>
          <cell r="E748" t="str">
            <v>multinove@multinove.com</v>
          </cell>
          <cell r="F748" t="str">
            <v>www.multinove.com</v>
          </cell>
          <cell r="G748" t="str">
            <v>Tambem é distríbuido pela SEIVIL, Telef. 219 568 500</v>
          </cell>
          <cell r="H748" t="str">
            <v>Pára-raios</v>
          </cell>
          <cell r="I748" t="str">
            <v>Pasta  - 45</v>
          </cell>
        </row>
        <row r="749">
          <cell r="A749" t="str">
            <v>DUPLINE</v>
          </cell>
          <cell r="B749" t="str">
            <v>MULTINOVE</v>
          </cell>
          <cell r="C749" t="str">
            <v>220 824 222</v>
          </cell>
          <cell r="D749" t="str">
            <v>220 824 173</v>
          </cell>
          <cell r="E749" t="str">
            <v>multinove@multinove.com</v>
          </cell>
          <cell r="F749" t="str">
            <v>www.multinove.com</v>
          </cell>
          <cell r="G749" t="str">
            <v>www.conectis.pt</v>
          </cell>
          <cell r="H749" t="str">
            <v>Iluminação de pistas</v>
          </cell>
          <cell r="I749" t="str">
            <v>Pasta  - 45</v>
          </cell>
        </row>
        <row r="750">
          <cell r="A750" t="str">
            <v>CARLO GAVAZZI</v>
          </cell>
          <cell r="B750" t="str">
            <v>MULTINOVE</v>
          </cell>
          <cell r="C750" t="str">
            <v>220 824 222</v>
          </cell>
          <cell r="D750" t="str">
            <v>220 824 173</v>
          </cell>
          <cell r="E750" t="str">
            <v>multinove@multinove.com</v>
          </cell>
          <cell r="F750" t="str">
            <v>www.multinove.com</v>
          </cell>
          <cell r="G750" t="str">
            <v>Porto - Tef. 22 996 37 80</v>
          </cell>
          <cell r="H750" t="str">
            <v>Iluminação</v>
          </cell>
          <cell r="I750" t="str">
            <v>Pasta  - 45</v>
          </cell>
        </row>
        <row r="751">
          <cell r="A751" t="str">
            <v>KYORITSU</v>
          </cell>
          <cell r="B751" t="str">
            <v>MULTINOVE</v>
          </cell>
          <cell r="C751" t="str">
            <v>220 824 222</v>
          </cell>
          <cell r="D751" t="str">
            <v>220 824 173</v>
          </cell>
          <cell r="E751" t="str">
            <v>multinove@multinove.com</v>
          </cell>
          <cell r="F751" t="str">
            <v>www.multinove.com</v>
          </cell>
          <cell r="G751" t="str">
            <v>www.conectis.pt</v>
          </cell>
          <cell r="H751" t="str">
            <v>Acessórios para iluminação</v>
          </cell>
          <cell r="I751" t="str">
            <v>Pasta  - 45</v>
          </cell>
        </row>
        <row r="752">
          <cell r="A752" t="str">
            <v>MECATRACTION</v>
          </cell>
          <cell r="B752" t="str">
            <v>MULTINOVE</v>
          </cell>
          <cell r="C752" t="str">
            <v>220 824 222</v>
          </cell>
          <cell r="D752" t="str">
            <v>220 824 173</v>
          </cell>
          <cell r="E752" t="str">
            <v>multinove@multinove.com</v>
          </cell>
          <cell r="F752" t="str">
            <v>www.multinove.com</v>
          </cell>
          <cell r="G752" t="str">
            <v>www.conectis.pt</v>
          </cell>
          <cell r="H752" t="str">
            <v>Lâmpadas</v>
          </cell>
          <cell r="I752" t="str">
            <v>Pasta  - 45</v>
          </cell>
        </row>
        <row r="753">
          <cell r="A753" t="str">
            <v>INDALUX</v>
          </cell>
          <cell r="B753" t="str">
            <v>INDALUX</v>
          </cell>
          <cell r="C753" t="str">
            <v>219 249 790</v>
          </cell>
          <cell r="D753" t="str">
            <v>219 243 075</v>
          </cell>
          <cell r="E753" t="str">
            <v>natalia@indalux.pt</v>
          </cell>
          <cell r="F753" t="str">
            <v>Desconhecida</v>
          </cell>
          <cell r="G753" t="str">
            <v>www.conectis.pt</v>
          </cell>
          <cell r="H753" t="str">
            <v>Grelhas e difusores</v>
          </cell>
          <cell r="I753" t="str">
            <v>Pasta  - 45</v>
          </cell>
        </row>
        <row r="754">
          <cell r="A754" t="str">
            <v>Daisalux</v>
          </cell>
          <cell r="B754" t="str">
            <v>INDALUX</v>
          </cell>
          <cell r="C754" t="str">
            <v>219 249 790</v>
          </cell>
          <cell r="D754" t="str">
            <v>219 243 075</v>
          </cell>
          <cell r="E754" t="str">
            <v>natalia@indalux.pt</v>
          </cell>
          <cell r="F754" t="str">
            <v>www.daisalux.com</v>
          </cell>
          <cell r="G754" t="str">
            <v>Cont. Eng. Sonia Calapez</v>
          </cell>
          <cell r="H754" t="str">
            <v>Iluminação</v>
          </cell>
          <cell r="I754" t="str">
            <v>Pasta 27</v>
          </cell>
        </row>
        <row r="755">
          <cell r="A755" t="str">
            <v>AUBRILAM</v>
          </cell>
          <cell r="B755" t="str">
            <v>INDALUX</v>
          </cell>
          <cell r="C755" t="str">
            <v>219 249 790</v>
          </cell>
          <cell r="D755" t="str">
            <v>219 243 075</v>
          </cell>
          <cell r="E755" t="str">
            <v>natalia@indalux.pt</v>
          </cell>
          <cell r="F755" t="str">
            <v>Desconhecida</v>
          </cell>
          <cell r="G755" t="str">
            <v>Cont. Eng. Sonia Calapez</v>
          </cell>
          <cell r="H755" t="str">
            <v>Iluminação</v>
          </cell>
          <cell r="I755" t="str">
            <v>Pasta 27</v>
          </cell>
        </row>
        <row r="756">
          <cell r="A756" t="str">
            <v>ZEMPER</v>
          </cell>
          <cell r="B756" t="str">
            <v>INDALUX</v>
          </cell>
          <cell r="C756" t="str">
            <v>219 249 790</v>
          </cell>
          <cell r="D756" t="str">
            <v>219 243 075</v>
          </cell>
          <cell r="E756" t="str">
            <v>natalia@indalux.pt</v>
          </cell>
          <cell r="F756" t="str">
            <v>Desconhecida</v>
          </cell>
          <cell r="G756" t="str">
            <v>Cont. Dr. Pedro Assunção</v>
          </cell>
          <cell r="H756" t="str">
            <v>Iluminação de emergência</v>
          </cell>
          <cell r="I756" t="str">
            <v>Pasta 27</v>
          </cell>
        </row>
        <row r="757">
          <cell r="A757" t="str">
            <v>CIAMA</v>
          </cell>
          <cell r="B757" t="str">
            <v>INDALUX</v>
          </cell>
          <cell r="C757" t="str">
            <v>219 249 790</v>
          </cell>
          <cell r="D757" t="str">
            <v>219 243 075</v>
          </cell>
          <cell r="E757" t="str">
            <v>natalia@indalux.pt</v>
          </cell>
          <cell r="F757" t="str">
            <v>Desconhecida</v>
          </cell>
          <cell r="G757" t="str">
            <v>Cont. Carlos Canas</v>
          </cell>
          <cell r="H757" t="str">
            <v>Iluminação</v>
          </cell>
          <cell r="I757" t="str">
            <v>Pasta 27</v>
          </cell>
        </row>
        <row r="758">
          <cell r="A758" t="str">
            <v>CANALUZ</v>
          </cell>
          <cell r="B758" t="str">
            <v>INDALUX</v>
          </cell>
          <cell r="C758" t="str">
            <v>219 249 790</v>
          </cell>
          <cell r="D758" t="str">
            <v>219 243 075</v>
          </cell>
          <cell r="E758" t="str">
            <v>natalia@indalux.pt</v>
          </cell>
          <cell r="F758" t="str">
            <v>Desconhecida</v>
          </cell>
          <cell r="G758" t="str">
            <v>Cont. Srª. Ida Milheiro</v>
          </cell>
          <cell r="H758" t="str">
            <v>Calhas para Iluminação</v>
          </cell>
          <cell r="I758" t="str">
            <v>Pasta 27</v>
          </cell>
        </row>
        <row r="759">
          <cell r="A759" t="str">
            <v>BUSBAR</v>
          </cell>
          <cell r="B759" t="str">
            <v>INDALUX</v>
          </cell>
          <cell r="C759" t="str">
            <v>219 249 790</v>
          </cell>
          <cell r="D759" t="str">
            <v>219 243 075</v>
          </cell>
          <cell r="E759" t="str">
            <v>natalia@indalux.pt</v>
          </cell>
          <cell r="F759" t="str">
            <v>Desconhecida</v>
          </cell>
          <cell r="G759" t="str">
            <v>Cont. Srª. Ida Milheiro</v>
          </cell>
          <cell r="H759" t="str">
            <v>Calhas DIST. de Potência</v>
          </cell>
          <cell r="I759" t="str">
            <v>Pasta 27</v>
          </cell>
        </row>
        <row r="760">
          <cell r="A760" t="str">
            <v>ILUMISA</v>
          </cell>
          <cell r="B760" t="str">
            <v>INDALUX</v>
          </cell>
          <cell r="C760" t="str">
            <v>219 249 790</v>
          </cell>
          <cell r="D760" t="str">
            <v>219 243 075</v>
          </cell>
          <cell r="E760" t="str">
            <v>natalia@indalux.pt</v>
          </cell>
          <cell r="F760" t="str">
            <v>Desconhecida</v>
          </cell>
          <cell r="G760" t="str">
            <v>Cont. Dr. Pedro Assunção</v>
          </cell>
          <cell r="H760" t="str">
            <v>Iluminação</v>
          </cell>
          <cell r="I760" t="str">
            <v>Pasta 27</v>
          </cell>
        </row>
        <row r="761">
          <cell r="A761" t="str">
            <v>ARGOS</v>
          </cell>
          <cell r="B761" t="str">
            <v>INDALUX</v>
          </cell>
          <cell r="C761" t="str">
            <v>219 249 790</v>
          </cell>
          <cell r="D761" t="str">
            <v>219 243 075</v>
          </cell>
          <cell r="E761" t="str">
            <v>natalia@indalux.pt</v>
          </cell>
          <cell r="F761" t="str">
            <v>Desconhecida</v>
          </cell>
          <cell r="G761" t="str">
            <v>Porto - Tef. 22 996 37 80</v>
          </cell>
          <cell r="H761" t="str">
            <v>Grupos Emergência e compressores</v>
          </cell>
          <cell r="I761" t="str">
            <v>Pasta 27</v>
          </cell>
        </row>
        <row r="762">
          <cell r="A762" t="str">
            <v>Vertical</v>
          </cell>
          <cell r="B762" t="str">
            <v>VERTICAL</v>
          </cell>
          <cell r="C762" t="str">
            <v>213 467 004</v>
          </cell>
          <cell r="D762" t="str">
            <v>213 476 503</v>
          </cell>
          <cell r="E762" t="str">
            <v>verticalgeral@mail.telepac.pt</v>
          </cell>
          <cell r="F762" t="str">
            <v>Desconhecida</v>
          </cell>
          <cell r="G762" t="str">
            <v>Porto - Tef. 22 996 37 80</v>
          </cell>
          <cell r="H762" t="str">
            <v>Grupos Emergência e compressores</v>
          </cell>
          <cell r="I762" t="str">
            <v>Pasta 25</v>
          </cell>
        </row>
        <row r="763">
          <cell r="A763" t="str">
            <v>TL</v>
          </cell>
          <cell r="B763" t="str">
            <v>VERTICAL</v>
          </cell>
          <cell r="C763" t="str">
            <v>213 467 004</v>
          </cell>
          <cell r="D763" t="str">
            <v>213 476 503</v>
          </cell>
          <cell r="E763" t="str">
            <v>verticalgeral@mail.telepac.pt</v>
          </cell>
          <cell r="F763" t="str">
            <v>Desconhecida</v>
          </cell>
          <cell r="G763" t="str">
            <v>Tambem é distríbuido pela SEIVIL, Telef. 219 568 500</v>
          </cell>
          <cell r="H763" t="str">
            <v>Grupos Emergência e compressores</v>
          </cell>
          <cell r="I763" t="str">
            <v>Pasta 25</v>
          </cell>
        </row>
        <row r="764">
          <cell r="A764" t="str">
            <v>TRORLUX LIGHTING</v>
          </cell>
          <cell r="B764" t="str">
            <v>VERTICAL</v>
          </cell>
          <cell r="C764" t="str">
            <v>213 467 004</v>
          </cell>
          <cell r="D764" t="str">
            <v>213 476 503</v>
          </cell>
          <cell r="E764" t="str">
            <v>verticalgeral@mail.telepac.pt</v>
          </cell>
          <cell r="F764" t="str">
            <v>Desconhecida</v>
          </cell>
          <cell r="G764" t="str">
            <v>www.conectis.pt</v>
          </cell>
          <cell r="H764" t="str">
            <v>Torneiras</v>
          </cell>
          <cell r="I764" t="str">
            <v>Pasta 25</v>
          </cell>
        </row>
        <row r="765">
          <cell r="A765" t="str">
            <v>TRORLUX</v>
          </cell>
          <cell r="B765" t="str">
            <v>VERTICAL</v>
          </cell>
          <cell r="C765" t="str">
            <v>213 467 004</v>
          </cell>
          <cell r="D765" t="str">
            <v>213 476 503</v>
          </cell>
          <cell r="E765" t="str">
            <v>verticalgeral@mail.telepac.pt</v>
          </cell>
          <cell r="F765" t="str">
            <v>Desconhecida</v>
          </cell>
          <cell r="G765" t="str">
            <v>Também é distribuida pela ELPOR, Telef. 219 898 598</v>
          </cell>
          <cell r="H765" t="str">
            <v>Torneiras</v>
          </cell>
          <cell r="I765" t="str">
            <v>Pasta 25</v>
          </cell>
        </row>
        <row r="766">
          <cell r="A766" t="str">
            <v>ELKAMET</v>
          </cell>
          <cell r="B766" t="str">
            <v>VERTICAL</v>
          </cell>
          <cell r="C766" t="str">
            <v>213 467 004</v>
          </cell>
          <cell r="D766" t="str">
            <v>213 476 503</v>
          </cell>
          <cell r="E766" t="str">
            <v>verticalgeral@mail.telepac.pt</v>
          </cell>
          <cell r="F766" t="str">
            <v>Desconhecida</v>
          </cell>
          <cell r="G766" t="str">
            <v>Cont. Sr. Luís Henriques - Também  é dist. Pela Fluxograma e FNI</v>
          </cell>
          <cell r="H766" t="str">
            <v>Iluminação</v>
          </cell>
          <cell r="I766" t="str">
            <v>Pasta 25</v>
          </cell>
        </row>
        <row r="767">
          <cell r="A767" t="str">
            <v>PRISMALUX</v>
          </cell>
          <cell r="B767" t="str">
            <v>VERTICAL</v>
          </cell>
          <cell r="C767" t="str">
            <v>213 467 004</v>
          </cell>
          <cell r="D767" t="str">
            <v>213 476 503</v>
          </cell>
          <cell r="E767" t="str">
            <v>verticalgeral@mail.telepac.pt</v>
          </cell>
          <cell r="F767" t="str">
            <v>Desconhecida</v>
          </cell>
          <cell r="G767" t="str">
            <v>Cont. Sr. Luís Henriques - Também  é dist. Pela Fluxograma e FNI</v>
          </cell>
          <cell r="H767" t="str">
            <v>Iluminação</v>
          </cell>
          <cell r="I767" t="str">
            <v>Pasta 25</v>
          </cell>
        </row>
        <row r="768">
          <cell r="A768" t="str">
            <v>PASSLIGHT</v>
          </cell>
          <cell r="B768" t="str">
            <v>VERTICAL</v>
          </cell>
          <cell r="C768" t="str">
            <v>213 467 004</v>
          </cell>
          <cell r="D768" t="str">
            <v>213 476 503</v>
          </cell>
          <cell r="E768" t="str">
            <v>verticalgeral@mail.telepac.pt</v>
          </cell>
          <cell r="F768" t="str">
            <v>Desconhecida</v>
          </cell>
          <cell r="G768" t="str">
            <v>Cont. Sr. Luís Henriques - Também  é dist. Pela Fluxograma e FNI</v>
          </cell>
          <cell r="H768" t="str">
            <v>Iluminação</v>
          </cell>
          <cell r="I768" t="str">
            <v>Pasta 25</v>
          </cell>
        </row>
        <row r="769">
          <cell r="A769" t="str">
            <v>VANDALUX</v>
          </cell>
          <cell r="B769" t="str">
            <v>VERTICAL</v>
          </cell>
          <cell r="C769" t="str">
            <v>213 467 004</v>
          </cell>
          <cell r="D769" t="str">
            <v>213 476 503</v>
          </cell>
          <cell r="E769" t="str">
            <v>verticalgeral@mail.telepac.pt</v>
          </cell>
          <cell r="F769" t="str">
            <v>Desconhecida</v>
          </cell>
          <cell r="G769" t="str">
            <v>Cont. Sr. Luís Henriques - Também  é dist. Pela Fluxograma e FNI</v>
          </cell>
          <cell r="H769" t="str">
            <v>Iluminação</v>
          </cell>
          <cell r="I769" t="str">
            <v>Pasta 25</v>
          </cell>
        </row>
        <row r="770">
          <cell r="A770" t="str">
            <v>THORLUX</v>
          </cell>
          <cell r="B770" t="str">
            <v>VERTICAL</v>
          </cell>
          <cell r="C770" t="str">
            <v>213 467 004</v>
          </cell>
          <cell r="D770" t="str">
            <v>213 476 503</v>
          </cell>
          <cell r="E770" t="str">
            <v>verticalgeral@mail.telepac.pt</v>
          </cell>
          <cell r="F770" t="str">
            <v>Desconhecida</v>
          </cell>
          <cell r="G770" t="str">
            <v>Sr. Pedro Santos</v>
          </cell>
          <cell r="H770" t="str">
            <v>Iluminação</v>
          </cell>
          <cell r="I770" t="str">
            <v>Pasta 25</v>
          </cell>
        </row>
        <row r="771">
          <cell r="A771" t="str">
            <v>VS</v>
          </cell>
          <cell r="B771" t="str">
            <v>VERTICAL</v>
          </cell>
          <cell r="C771" t="str">
            <v>213 467 004</v>
          </cell>
          <cell r="D771" t="str">
            <v>213 476 503</v>
          </cell>
          <cell r="E771" t="str">
            <v>verticalgeral@mail.telepac.pt</v>
          </cell>
          <cell r="F771" t="str">
            <v>Desconhecida</v>
          </cell>
          <cell r="G771" t="str">
            <v>Sr. Pedro Santos</v>
          </cell>
          <cell r="H771" t="str">
            <v>Mobiliário de jardim</v>
          </cell>
          <cell r="I771" t="str">
            <v>Pasta 25</v>
          </cell>
        </row>
        <row r="772">
          <cell r="A772" t="str">
            <v>VICTOR STANLEY</v>
          </cell>
          <cell r="B772" t="str">
            <v>VERTICAL</v>
          </cell>
          <cell r="C772" t="str">
            <v>213 467 004</v>
          </cell>
          <cell r="D772" t="str">
            <v>213 476 503</v>
          </cell>
          <cell r="E772" t="str">
            <v>verticalgeral@mail.telepac.pt</v>
          </cell>
          <cell r="F772" t="str">
            <v>Desconhecida</v>
          </cell>
          <cell r="G772" t="str">
            <v>Sr. Pedro Santos</v>
          </cell>
          <cell r="H772" t="str">
            <v>Mobiliário de jardim</v>
          </cell>
          <cell r="I772" t="str">
            <v>Pasta 25</v>
          </cell>
        </row>
        <row r="773">
          <cell r="A773" t="str">
            <v>Recreation Technology</v>
          </cell>
          <cell r="B773" t="str">
            <v>VERTICAL</v>
          </cell>
          <cell r="C773" t="str">
            <v>213 467 004</v>
          </cell>
          <cell r="D773" t="str">
            <v>213 476 503</v>
          </cell>
          <cell r="E773" t="str">
            <v>verticalgeral@mail.telepac.pt</v>
          </cell>
          <cell r="F773" t="str">
            <v>Desconhecida</v>
          </cell>
          <cell r="G773" t="str">
            <v>Sr. Pedro Santos</v>
          </cell>
          <cell r="H773" t="str">
            <v>Parques infantis</v>
          </cell>
          <cell r="I773" t="str">
            <v>Pasta 25</v>
          </cell>
        </row>
        <row r="774">
          <cell r="A774" t="str">
            <v>Recreation</v>
          </cell>
          <cell r="B774" t="str">
            <v>VERTICAL</v>
          </cell>
          <cell r="C774" t="str">
            <v>213 467 004</v>
          </cell>
          <cell r="D774" t="str">
            <v>213 476 503</v>
          </cell>
          <cell r="E774" t="str">
            <v>verticalgeral@mail.telepac.pt</v>
          </cell>
          <cell r="F774" t="str">
            <v>Desconhecida</v>
          </cell>
          <cell r="G774" t="str">
            <v>Sr. Pedro Santos</v>
          </cell>
          <cell r="H774" t="str">
            <v>Parques infantis</v>
          </cell>
          <cell r="I774" t="str">
            <v>Pasta 25</v>
          </cell>
        </row>
        <row r="775">
          <cell r="A775" t="str">
            <v>CU</v>
          </cell>
          <cell r="B775" t="str">
            <v>VERTICAL</v>
          </cell>
          <cell r="C775" t="str">
            <v>213 467 004</v>
          </cell>
          <cell r="D775" t="str">
            <v>213 476 503</v>
          </cell>
          <cell r="E775" t="str">
            <v>verticalgeral@mail.telepac.pt</v>
          </cell>
          <cell r="F775" t="str">
            <v>Desconhecida</v>
          </cell>
          <cell r="G775" t="str">
            <v>Sr. Pedro Santos</v>
          </cell>
          <cell r="H775" t="str">
            <v>Colunas metálicas</v>
          </cell>
          <cell r="I775" t="str">
            <v>Pasta 25</v>
          </cell>
        </row>
        <row r="776">
          <cell r="A776" t="str">
            <v>PHOSCO</v>
          </cell>
          <cell r="B776" t="str">
            <v>VERTICAL</v>
          </cell>
          <cell r="C776" t="str">
            <v>213 467 004</v>
          </cell>
          <cell r="D776" t="str">
            <v>213 476 503</v>
          </cell>
          <cell r="E776" t="str">
            <v>verticalgeral@mail.telepac.pt</v>
          </cell>
          <cell r="F776" t="str">
            <v>Desconhecida</v>
          </cell>
          <cell r="G776" t="str">
            <v>Sr. Pedro Santos</v>
          </cell>
          <cell r="H776" t="str">
            <v>Colunas metálicas</v>
          </cell>
          <cell r="I776" t="str">
            <v>Pasta 25</v>
          </cell>
        </row>
        <row r="777">
          <cell r="A777" t="str">
            <v>BLUE GENSET</v>
          </cell>
          <cell r="B777" t="str">
            <v>FILIPPINI ESPANHA</v>
          </cell>
          <cell r="C777" t="str">
            <v>968 579112</v>
          </cell>
          <cell r="D777" t="str">
            <v>968 579321</v>
          </cell>
          <cell r="E777" t="str">
            <v>Desconhecido</v>
          </cell>
          <cell r="F777" t="str">
            <v>Desconhecida</v>
          </cell>
          <cell r="G777" t="str">
            <v>ESPANHA</v>
          </cell>
          <cell r="H777" t="str">
            <v>Grupos Emergência</v>
          </cell>
          <cell r="I777" t="str">
            <v>Pasta 59</v>
          </cell>
        </row>
        <row r="778">
          <cell r="A778" t="str">
            <v>BLUE</v>
          </cell>
          <cell r="B778" t="str">
            <v>FILIPPINI ESPANHA</v>
          </cell>
          <cell r="C778" t="str">
            <v>968 579112</v>
          </cell>
          <cell r="D778" t="str">
            <v>968 579321</v>
          </cell>
          <cell r="E778" t="str">
            <v>Desconhecido</v>
          </cell>
          <cell r="F778" t="str">
            <v>Desconhecida</v>
          </cell>
          <cell r="G778" t="str">
            <v>ESPANHA</v>
          </cell>
          <cell r="H778" t="str">
            <v>Grupos Emergência</v>
          </cell>
          <cell r="I778" t="str">
            <v>Pasta 59</v>
          </cell>
        </row>
        <row r="779">
          <cell r="A779" t="str">
            <v>GMI</v>
          </cell>
          <cell r="B779" t="str">
            <v>FILIPPINI ESPANHA</v>
          </cell>
          <cell r="C779" t="str">
            <v>968 579112</v>
          </cell>
          <cell r="D779" t="str">
            <v>968 579321</v>
          </cell>
          <cell r="E779" t="str">
            <v>Desconhecido</v>
          </cell>
          <cell r="F779" t="str">
            <v>Desconhecida</v>
          </cell>
          <cell r="G779" t="str">
            <v>ESPANHA</v>
          </cell>
          <cell r="H779" t="str">
            <v>Grupos Emergência</v>
          </cell>
          <cell r="I779" t="str">
            <v>Pasta 59</v>
          </cell>
        </row>
        <row r="780">
          <cell r="A780" t="str">
            <v>SDMO</v>
          </cell>
          <cell r="B780" t="str">
            <v>CIMAQUE</v>
          </cell>
          <cell r="C780" t="str">
            <v>262 602 255</v>
          </cell>
          <cell r="D780" t="str">
            <v>262 602 255</v>
          </cell>
          <cell r="E780" t="str">
            <v>Desconhecido</v>
          </cell>
          <cell r="F780" t="str">
            <v>Desconhecida</v>
          </cell>
          <cell r="G780" t="str">
            <v>Sr. Pedro Santos</v>
          </cell>
          <cell r="H780" t="str">
            <v>Grupos Emergência</v>
          </cell>
          <cell r="I780" t="str">
            <v>Pasta 59</v>
          </cell>
        </row>
        <row r="781">
          <cell r="A781" t="str">
            <v>MWM DITER</v>
          </cell>
          <cell r="B781" t="str">
            <v>CIMAQUE</v>
          </cell>
          <cell r="C781" t="str">
            <v>262 602 255</v>
          </cell>
          <cell r="D781" t="str">
            <v>262 602 255</v>
          </cell>
          <cell r="E781" t="str">
            <v>Desconhecido</v>
          </cell>
          <cell r="F781" t="str">
            <v>Desconhecida</v>
          </cell>
          <cell r="G781" t="str">
            <v>Sr. Pedro Santos</v>
          </cell>
          <cell r="H781" t="str">
            <v>Grupos Emergência</v>
          </cell>
          <cell r="I781" t="str">
            <v>Pasta 59</v>
          </cell>
        </row>
        <row r="782">
          <cell r="A782" t="str">
            <v>MWM</v>
          </cell>
          <cell r="B782" t="str">
            <v>CIMAQUE</v>
          </cell>
          <cell r="C782" t="str">
            <v>262 602 255</v>
          </cell>
          <cell r="D782" t="str">
            <v>262 602 255</v>
          </cell>
          <cell r="E782" t="str">
            <v>Desconhecido</v>
          </cell>
          <cell r="F782" t="str">
            <v>Desconhecida</v>
          </cell>
          <cell r="G782" t="str">
            <v>Sr. Pedro Santos</v>
          </cell>
          <cell r="H782" t="str">
            <v>Grupos Emergência</v>
          </cell>
          <cell r="I782" t="str">
            <v>Pasta 59</v>
          </cell>
        </row>
        <row r="783">
          <cell r="A783" t="str">
            <v>MAN</v>
          </cell>
          <cell r="B783" t="str">
            <v>CIMAQUE</v>
          </cell>
          <cell r="C783" t="str">
            <v>262 602 255</v>
          </cell>
          <cell r="D783" t="str">
            <v>262 602 255</v>
          </cell>
          <cell r="E783" t="str">
            <v>Desconhecido</v>
          </cell>
          <cell r="F783" t="str">
            <v>Desconhecida</v>
          </cell>
          <cell r="G783" t="str">
            <v>Sr. Pedro Santos</v>
          </cell>
          <cell r="H783" t="str">
            <v>Grupos Emergência</v>
          </cell>
          <cell r="I783" t="str">
            <v>Pasta 59</v>
          </cell>
        </row>
        <row r="784">
          <cell r="A784" t="str">
            <v>BROOK CROMPTON</v>
          </cell>
          <cell r="B784" t="str">
            <v>CIMAQUE</v>
          </cell>
          <cell r="C784" t="str">
            <v>223 710 419</v>
          </cell>
          <cell r="D784" t="str">
            <v>223 702 044</v>
          </cell>
          <cell r="E784" t="str">
            <v>Desconhecido</v>
          </cell>
          <cell r="F784" t="str">
            <v>Desconhecida</v>
          </cell>
          <cell r="G784" t="str">
            <v>Codificado - 600</v>
          </cell>
          <cell r="H784" t="str">
            <v>Motores eléctricos</v>
          </cell>
          <cell r="I784" t="str">
            <v>Pasta 59</v>
          </cell>
        </row>
        <row r="785">
          <cell r="A785" t="str">
            <v>BROOK</v>
          </cell>
          <cell r="B785" t="str">
            <v>CIMAQUE</v>
          </cell>
          <cell r="C785" t="str">
            <v>214 714 267</v>
          </cell>
          <cell r="D785" t="str">
            <v>214 713 712</v>
          </cell>
          <cell r="E785" t="str">
            <v>Desconhecido</v>
          </cell>
          <cell r="F785" t="str">
            <v>Desconhecida</v>
          </cell>
          <cell r="G785" t="str">
            <v>Cont. Sr. Raul Figueiredo</v>
          </cell>
          <cell r="H785" t="str">
            <v>Motores eléctricos</v>
          </cell>
          <cell r="I785" t="str">
            <v>Pasta 59</v>
          </cell>
        </row>
        <row r="786">
          <cell r="A786" t="str">
            <v>SCAME</v>
          </cell>
          <cell r="B786" t="str">
            <v>R2M</v>
          </cell>
          <cell r="C786" t="str">
            <v>22 9604299/300</v>
          </cell>
          <cell r="D786">
            <v>229604301</v>
          </cell>
          <cell r="E786" t="str">
            <v>mail@r2m.pt</v>
          </cell>
          <cell r="F786" t="str">
            <v>www.scame.com</v>
          </cell>
          <cell r="G786" t="str">
            <v>Cont. Sr. Raul Figueiredo</v>
          </cell>
          <cell r="H786" t="str">
            <v>Tomadas industriais</v>
          </cell>
          <cell r="I786" t="str">
            <v>Solto</v>
          </cell>
        </row>
        <row r="787">
          <cell r="A787" t="str">
            <v>BENDER</v>
          </cell>
          <cell r="B787" t="str">
            <v>OFICEL</v>
          </cell>
          <cell r="C787" t="str">
            <v>218 151 830</v>
          </cell>
          <cell r="D787" t="str">
            <v>217 264 550</v>
          </cell>
          <cell r="E787" t="str">
            <v>Desconhecido</v>
          </cell>
          <cell r="F787" t="str">
            <v>Desconhecida</v>
          </cell>
          <cell r="G787" t="str">
            <v>Também é distribuida pela Emp. CADEMIA - Telef. 21 347 75 24</v>
          </cell>
          <cell r="H787" t="str">
            <v>Transf. de isolamento</v>
          </cell>
          <cell r="I787" t="str">
            <v>Soltos</v>
          </cell>
        </row>
        <row r="788">
          <cell r="A788" t="str">
            <v>ITT</v>
          </cell>
          <cell r="B788" t="str">
            <v>MECTEL - CONECTIS</v>
          </cell>
          <cell r="C788" t="str">
            <v>214 708 681</v>
          </cell>
          <cell r="D788" t="str">
            <v>214 720 745</v>
          </cell>
          <cell r="E788" t="str">
            <v>geral@sistvaga.com</v>
          </cell>
          <cell r="F788" t="str">
            <v>www.mectel.pt</v>
          </cell>
          <cell r="G788" t="str">
            <v>www.conectis.pt</v>
          </cell>
          <cell r="H788" t="str">
            <v>Cablagem estruturada</v>
          </cell>
          <cell r="I788" t="str">
            <v>Pasta própria</v>
          </cell>
        </row>
        <row r="789">
          <cell r="A789" t="str">
            <v>ITT INDUSTRIES</v>
          </cell>
          <cell r="B789" t="str">
            <v>MECTEL - CONECTIS</v>
          </cell>
          <cell r="C789" t="str">
            <v>214 708 681</v>
          </cell>
          <cell r="D789" t="str">
            <v>214 720 745</v>
          </cell>
          <cell r="E789" t="str">
            <v>geral@sistvaga.com</v>
          </cell>
          <cell r="F789" t="str">
            <v>www.mectel.pt</v>
          </cell>
          <cell r="G789" t="str">
            <v>www.conectis.pt</v>
          </cell>
          <cell r="H789" t="str">
            <v>Cablagem estruturada</v>
          </cell>
          <cell r="I789" t="str">
            <v>Pasta própria</v>
          </cell>
        </row>
        <row r="790">
          <cell r="A790" t="str">
            <v>CONECTIS</v>
          </cell>
          <cell r="B790" t="str">
            <v>MECTEL/CONECTIS</v>
          </cell>
          <cell r="C790" t="str">
            <v>214 708 681</v>
          </cell>
          <cell r="D790" t="str">
            <v>214 720 745</v>
          </cell>
          <cell r="E790" t="str">
            <v>paulogarcia@mail.telepac.pt</v>
          </cell>
          <cell r="F790" t="str">
            <v>www.mectel.pt</v>
          </cell>
          <cell r="G790" t="str">
            <v>www.conectis.pt</v>
          </cell>
          <cell r="H790" t="str">
            <v>Cablagem estruturada</v>
          </cell>
          <cell r="I790" t="str">
            <v>Pasta própria</v>
          </cell>
        </row>
        <row r="791">
          <cell r="A791" t="str">
            <v>BICC BRAND-REX</v>
          </cell>
          <cell r="B791" t="str">
            <v>MECTEL - CONECTIS</v>
          </cell>
          <cell r="C791" t="str">
            <v>214 708 681</v>
          </cell>
          <cell r="D791" t="str">
            <v>214 720 745</v>
          </cell>
          <cell r="E791" t="str">
            <v>paulogarcia@mail.telepac.pt</v>
          </cell>
          <cell r="F791" t="str">
            <v>www.mectel.pt</v>
          </cell>
          <cell r="G791" t="str">
            <v>www.conectis.pt</v>
          </cell>
          <cell r="H791" t="str">
            <v>Cablagem estruturada</v>
          </cell>
          <cell r="I791" t="str">
            <v>Pasta própria</v>
          </cell>
        </row>
        <row r="792">
          <cell r="A792" t="str">
            <v>BELDEN</v>
          </cell>
          <cell r="B792" t="str">
            <v>MECTEL - CONECTIS</v>
          </cell>
          <cell r="C792" t="str">
            <v>214 708 681</v>
          </cell>
          <cell r="D792" t="str">
            <v>214 720 745</v>
          </cell>
          <cell r="E792" t="str">
            <v>paulogarcia@mail.telepac.pt</v>
          </cell>
          <cell r="F792" t="str">
            <v>www.mectel.pt</v>
          </cell>
          <cell r="G792" t="str">
            <v>www.conectis.pt</v>
          </cell>
          <cell r="H792" t="str">
            <v>Cablagem estruturada</v>
          </cell>
          <cell r="I792" t="str">
            <v>Pasta própria</v>
          </cell>
        </row>
        <row r="793">
          <cell r="A793" t="str">
            <v>ACOME</v>
          </cell>
          <cell r="B793" t="str">
            <v>MECTEL - CONECTIS</v>
          </cell>
          <cell r="C793" t="str">
            <v>214 708 681</v>
          </cell>
          <cell r="D793" t="str">
            <v>214 720 745</v>
          </cell>
          <cell r="E793" t="str">
            <v>Desconhecido</v>
          </cell>
          <cell r="F793" t="str">
            <v>www.mectel.pt</v>
          </cell>
          <cell r="G793" t="str">
            <v>www.conectis.pt</v>
          </cell>
          <cell r="H793" t="str">
            <v>Cablagem estruturada</v>
          </cell>
          <cell r="I793" t="str">
            <v>Pasta própria</v>
          </cell>
        </row>
        <row r="794">
          <cell r="A794" t="str">
            <v>DRAKA</v>
          </cell>
          <cell r="B794" t="str">
            <v>MECTEL - CONECTIS</v>
          </cell>
          <cell r="C794" t="str">
            <v>214 708 681</v>
          </cell>
          <cell r="D794" t="str">
            <v>214 720 745</v>
          </cell>
          <cell r="E794" t="str">
            <v>Desconhecido</v>
          </cell>
          <cell r="F794" t="str">
            <v>www.mectel.pt</v>
          </cell>
          <cell r="G794" t="str">
            <v>www.conectis.pt</v>
          </cell>
          <cell r="H794" t="str">
            <v>Actuadores eléctricos</v>
          </cell>
          <cell r="I794" t="str">
            <v>Pastas 14 e 15</v>
          </cell>
        </row>
        <row r="795">
          <cell r="A795" t="str">
            <v>AMP</v>
          </cell>
          <cell r="B795" t="str">
            <v>MECTEL - CONECTIS</v>
          </cell>
          <cell r="C795" t="str">
            <v>214 708 681</v>
          </cell>
          <cell r="D795" t="str">
            <v>214 720 745</v>
          </cell>
          <cell r="E795" t="str">
            <v>Desconhecido</v>
          </cell>
          <cell r="F795" t="str">
            <v>www.mectel.pt</v>
          </cell>
          <cell r="G795" t="str">
            <v>www.conectis.pt</v>
          </cell>
          <cell r="H795" t="str">
            <v>Calhas e caixas de pavimento</v>
          </cell>
          <cell r="I795" t="str">
            <v>Pastas 14 e 15</v>
          </cell>
        </row>
        <row r="796">
          <cell r="A796" t="str">
            <v>POUYET</v>
          </cell>
          <cell r="B796" t="str">
            <v>MECTEL - CONECTIS</v>
          </cell>
          <cell r="C796" t="str">
            <v>214 708 681</v>
          </cell>
          <cell r="D796" t="str">
            <v>214 720 745</v>
          </cell>
          <cell r="E796" t="str">
            <v>Desconhecido</v>
          </cell>
          <cell r="F796" t="str">
            <v>www.mectel.pt</v>
          </cell>
          <cell r="G796" t="str">
            <v>www.conectis.pt</v>
          </cell>
          <cell r="H796" t="str">
            <v>Aparelhagem</v>
          </cell>
          <cell r="I796" t="str">
            <v>Pastas 14 e 15</v>
          </cell>
        </row>
        <row r="797">
          <cell r="A797" t="str">
            <v>FLUKE</v>
          </cell>
          <cell r="B797" t="str">
            <v>MECTEL - CONECTIS</v>
          </cell>
          <cell r="C797" t="str">
            <v>214 708 681</v>
          </cell>
          <cell r="D797" t="str">
            <v>214 720 745</v>
          </cell>
          <cell r="E797" t="str">
            <v>Desconhecido</v>
          </cell>
          <cell r="F797" t="str">
            <v>www.mectel.pt</v>
          </cell>
          <cell r="G797" t="str">
            <v>www.conectis.pt</v>
          </cell>
          <cell r="H797" t="str">
            <v>Comando e protecção</v>
          </cell>
          <cell r="I797" t="str">
            <v>Pastas 14 e 15</v>
          </cell>
        </row>
        <row r="798">
          <cell r="A798" t="str">
            <v>SCHROFF</v>
          </cell>
          <cell r="B798" t="str">
            <v>MECTEL - CONECTIS</v>
          </cell>
          <cell r="C798" t="str">
            <v>214 708 681</v>
          </cell>
          <cell r="D798" t="str">
            <v>214 720 745</v>
          </cell>
          <cell r="E798" t="str">
            <v>Desconhecido</v>
          </cell>
          <cell r="F798" t="str">
            <v>www.mectel.pt</v>
          </cell>
          <cell r="G798" t="str">
            <v>www.conectis.pt</v>
          </cell>
          <cell r="H798" t="str">
            <v>Quadros e caixas</v>
          </cell>
          <cell r="I798" t="str">
            <v>Pastas 14 e 15</v>
          </cell>
        </row>
        <row r="799">
          <cell r="A799" t="str">
            <v>SAREL</v>
          </cell>
          <cell r="B799" t="str">
            <v>MECTEL - CONECTIS</v>
          </cell>
          <cell r="C799" t="str">
            <v>214 708 681</v>
          </cell>
          <cell r="D799" t="str">
            <v>214 720 745</v>
          </cell>
          <cell r="E799" t="str">
            <v>Desconhecido</v>
          </cell>
          <cell r="F799" t="str">
            <v>www.mectel.pt</v>
          </cell>
          <cell r="G799" t="str">
            <v>www.conectis.pt</v>
          </cell>
          <cell r="H799" t="str">
            <v>Quadros e caixas</v>
          </cell>
          <cell r="I799" t="str">
            <v>Pastas 14 e 15</v>
          </cell>
        </row>
        <row r="800">
          <cell r="A800" t="str">
            <v>PGEP</v>
          </cell>
          <cell r="B800" t="str">
            <v>MECTEL - CONECTIS</v>
          </cell>
          <cell r="C800" t="str">
            <v>214 708 681</v>
          </cell>
          <cell r="D800" t="str">
            <v>214 720 745</v>
          </cell>
          <cell r="E800" t="str">
            <v>Desconhecido</v>
          </cell>
          <cell r="F800" t="str">
            <v>www.mectel.pt</v>
          </cell>
          <cell r="G800" t="str">
            <v>www.conectis.pt</v>
          </cell>
          <cell r="H800" t="str">
            <v>Iluminação</v>
          </cell>
          <cell r="I800" t="str">
            <v>Pastas 14 e 15</v>
          </cell>
        </row>
        <row r="801">
          <cell r="A801" t="str">
            <v>PROTEL</v>
          </cell>
          <cell r="B801" t="str">
            <v>MECTEL - CONECTIS</v>
          </cell>
          <cell r="C801" t="str">
            <v>214 708 681</v>
          </cell>
          <cell r="D801" t="str">
            <v>214 720 745</v>
          </cell>
          <cell r="E801" t="str">
            <v>Desconhecido</v>
          </cell>
          <cell r="F801" t="str">
            <v>www.mectel.pt</v>
          </cell>
          <cell r="G801" t="str">
            <v>www.conectis.pt</v>
          </cell>
          <cell r="H801" t="str">
            <v>Iluminação</v>
          </cell>
          <cell r="I801" t="str">
            <v>Pastas 14 e 15</v>
          </cell>
        </row>
        <row r="802">
          <cell r="A802" t="str">
            <v>TEV</v>
          </cell>
          <cell r="B802" t="str">
            <v>TEV2</v>
          </cell>
          <cell r="C802" t="str">
            <v>229 438 010</v>
          </cell>
          <cell r="D802" t="str">
            <v>229 485 164</v>
          </cell>
          <cell r="E802" t="str">
            <v>tev.lda@mail.telepac.pt</v>
          </cell>
          <cell r="F802" t="str">
            <v>Desconhecida</v>
          </cell>
          <cell r="G802" t="str">
            <v>Também é distribuida pela ELPOR, Telef. 219 898 598</v>
          </cell>
          <cell r="H802" t="str">
            <v>Iluminação</v>
          </cell>
          <cell r="I802" t="str">
            <v>Pastas 14 e 15</v>
          </cell>
        </row>
        <row r="803">
          <cell r="A803" t="str">
            <v>JOHNSON CONTROLS</v>
          </cell>
          <cell r="B803" t="str">
            <v>CONTIMETRA</v>
          </cell>
          <cell r="C803" t="str">
            <v>213 860 057</v>
          </cell>
          <cell r="D803" t="str">
            <v>214 178 089</v>
          </cell>
          <cell r="E803" t="str">
            <v>Desconhecido</v>
          </cell>
          <cell r="F803" t="str">
            <v>www.Siemens.pt</v>
          </cell>
          <cell r="G803" t="str">
            <v>Cont. Sr. Raul Figueiredo</v>
          </cell>
          <cell r="H803" t="str">
            <v>Iluminação</v>
          </cell>
          <cell r="I803" t="str">
            <v>Pastas 14 e 15</v>
          </cell>
        </row>
        <row r="804">
          <cell r="A804" t="str">
            <v>JOVENTA</v>
          </cell>
          <cell r="B804" t="str">
            <v>CONTIMETRA</v>
          </cell>
          <cell r="C804" t="str">
            <v>214 860 057</v>
          </cell>
          <cell r="D804" t="str">
            <v>214 178 089</v>
          </cell>
          <cell r="E804" t="str">
            <v>Desconhecido</v>
          </cell>
          <cell r="F804" t="str">
            <v>www.Siemens.pt</v>
          </cell>
          <cell r="G804" t="str">
            <v>Sr. Pedro Santos</v>
          </cell>
          <cell r="H804" t="str">
            <v>Iluminação</v>
          </cell>
          <cell r="I804" t="str">
            <v>Pastas 14 e 15</v>
          </cell>
        </row>
        <row r="805">
          <cell r="A805" t="str">
            <v>SEITROEN</v>
          </cell>
          <cell r="B805" t="str">
            <v>CONTIMETRA</v>
          </cell>
          <cell r="C805" t="str">
            <v>215 860 057</v>
          </cell>
          <cell r="D805" t="str">
            <v>214 178 089</v>
          </cell>
          <cell r="E805" t="str">
            <v>Desconhecido</v>
          </cell>
          <cell r="F805" t="str">
            <v>www.Siemens.pt</v>
          </cell>
          <cell r="G805" t="str">
            <v>Cont. Sr. Paulo Garcia</v>
          </cell>
          <cell r="H805" t="str">
            <v>Iluminação</v>
          </cell>
          <cell r="I805" t="str">
            <v>Pastas 14 e 15</v>
          </cell>
        </row>
        <row r="806">
          <cell r="A806" t="str">
            <v>DANFOSS</v>
          </cell>
          <cell r="B806" t="str">
            <v>DANFOSS</v>
          </cell>
          <cell r="C806" t="str">
            <v>214 248 936</v>
          </cell>
          <cell r="D806" t="str">
            <v>214 173 558</v>
          </cell>
          <cell r="E806" t="str">
            <v>ana,amaro@danfoss.pt</v>
          </cell>
          <cell r="F806" t="str">
            <v>www.Siemens.pt</v>
          </cell>
          <cell r="G806" t="str">
            <v>Tambem é distríbuido pela SEIVIL, Telef. 219 568 500</v>
          </cell>
          <cell r="H806" t="str">
            <v>Iluminação</v>
          </cell>
          <cell r="I806" t="str">
            <v>Pastas 14 e 15</v>
          </cell>
        </row>
        <row r="807">
          <cell r="A807" t="str">
            <v>ELCONTROL</v>
          </cell>
          <cell r="B807" t="str">
            <v>TECINITEL</v>
          </cell>
          <cell r="C807" t="str">
            <v>217 545 500</v>
          </cell>
          <cell r="D807" t="str">
            <v>218 461 388</v>
          </cell>
          <cell r="E807" t="str">
            <v>PAV@ESOTERICA.PT</v>
          </cell>
          <cell r="F807" t="str">
            <v>Desconhecida</v>
          </cell>
          <cell r="G807" t="str">
            <v>Cont. Sr. Paulo Garcia</v>
          </cell>
          <cell r="H807" t="str">
            <v>Som e Vídeo</v>
          </cell>
          <cell r="I807" t="str">
            <v>Pastas 14 e 15</v>
          </cell>
        </row>
        <row r="808">
          <cell r="A808" t="str">
            <v>ERICSSON</v>
          </cell>
          <cell r="B808" t="str">
            <v>BUSINES PHONE</v>
          </cell>
          <cell r="C808" t="str">
            <v>217 990 230</v>
          </cell>
          <cell r="D808" t="str">
            <v>217 990 239</v>
          </cell>
          <cell r="E808" t="str">
            <v>carlos.santos@businessphone.pt</v>
          </cell>
          <cell r="F808" t="str">
            <v>Desconhecida</v>
          </cell>
          <cell r="G808" t="str">
            <v>Cont. Sr. Paulo Garcia</v>
          </cell>
          <cell r="H808" t="str">
            <v>Som e Vídeo</v>
          </cell>
          <cell r="I808" t="str">
            <v>Pastas 14 e 15</v>
          </cell>
        </row>
        <row r="809">
          <cell r="A809" t="str">
            <v>KDG MOBREY</v>
          </cell>
          <cell r="B809" t="str">
            <v>TECNILAB</v>
          </cell>
          <cell r="C809" t="str">
            <v>217 220 870</v>
          </cell>
          <cell r="D809" t="str">
            <v>217 264 550</v>
          </cell>
          <cell r="E809" t="str">
            <v>Tecnilab@mail.telepac.pt</v>
          </cell>
          <cell r="F809" t="str">
            <v>Desconhecida</v>
          </cell>
          <cell r="G809" t="str">
            <v>Sr. Pedro Santos</v>
          </cell>
          <cell r="H809" t="str">
            <v>Som e Vídeo</v>
          </cell>
          <cell r="I809" t="str">
            <v>Pasta própria</v>
          </cell>
        </row>
        <row r="810">
          <cell r="A810" t="str">
            <v>KDG-MOBREY</v>
          </cell>
          <cell r="B810" t="str">
            <v>TECNILAB</v>
          </cell>
          <cell r="C810" t="str">
            <v>217 220 870</v>
          </cell>
          <cell r="D810" t="str">
            <v>217 264 550</v>
          </cell>
          <cell r="E810" t="str">
            <v>Tecnilab@mail.telepac.pt</v>
          </cell>
          <cell r="F810" t="str">
            <v>Desconhecida</v>
          </cell>
          <cell r="G810" t="str">
            <v>Sr. Pedro Santos</v>
          </cell>
          <cell r="H810" t="str">
            <v>Som e Vídeo</v>
          </cell>
          <cell r="I810" t="str">
            <v>Pasta própria</v>
          </cell>
        </row>
        <row r="811">
          <cell r="A811" t="str">
            <v>KDG - MOBREY</v>
          </cell>
          <cell r="B811" t="str">
            <v>TECNILAB</v>
          </cell>
          <cell r="C811" t="str">
            <v>217 220 870</v>
          </cell>
          <cell r="D811" t="str">
            <v>217 264 550</v>
          </cell>
          <cell r="E811" t="str">
            <v>Tecnilab@mail.telepac.pt</v>
          </cell>
          <cell r="F811" t="str">
            <v>Desconhecida</v>
          </cell>
          <cell r="G811" t="str">
            <v>Sr. Pedro Santos</v>
          </cell>
          <cell r="H811" t="str">
            <v>Som e Vídeo</v>
          </cell>
          <cell r="I811" t="str">
            <v>Pasta própria</v>
          </cell>
        </row>
        <row r="812">
          <cell r="A812" t="str">
            <v>SMAR</v>
          </cell>
          <cell r="B812" t="str">
            <v>TECNILAB</v>
          </cell>
          <cell r="C812" t="str">
            <v>217 220 870</v>
          </cell>
          <cell r="D812" t="str">
            <v>217 264 550</v>
          </cell>
          <cell r="E812" t="str">
            <v>Tecnilab@mail.telepac.pt</v>
          </cell>
          <cell r="F812" t="str">
            <v>Desconhecida</v>
          </cell>
          <cell r="G812" t="str">
            <v>Codificado - 600</v>
          </cell>
          <cell r="H812" t="str">
            <v>Som e Vídeo</v>
          </cell>
          <cell r="I812" t="str">
            <v>Pasta própria</v>
          </cell>
        </row>
        <row r="813">
          <cell r="A813" t="str">
            <v>WIKA</v>
          </cell>
          <cell r="B813" t="str">
            <v>TECNILAB</v>
          </cell>
          <cell r="C813" t="str">
            <v>217 220 870</v>
          </cell>
          <cell r="D813" t="str">
            <v>217 264 550</v>
          </cell>
          <cell r="E813" t="str">
            <v>Tecnilab@mail.telepac.pt</v>
          </cell>
          <cell r="F813" t="str">
            <v>Desconhecida</v>
          </cell>
          <cell r="G813" t="str">
            <v>Cont. Sr. Raul Figueiredo</v>
          </cell>
          <cell r="H813" t="str">
            <v>Som e Vídeo</v>
          </cell>
          <cell r="I813" t="str">
            <v>Pasta própria</v>
          </cell>
        </row>
        <row r="814">
          <cell r="A814" t="str">
            <v>GOSSEN</v>
          </cell>
          <cell r="B814" t="str">
            <v>TECNILAB</v>
          </cell>
          <cell r="C814" t="str">
            <v>217 220 870</v>
          </cell>
          <cell r="D814" t="str">
            <v>217 264 550</v>
          </cell>
          <cell r="E814" t="str">
            <v>Tecnilab@mail.telepac.pt</v>
          </cell>
          <cell r="F814" t="str">
            <v>Desconhecida</v>
          </cell>
          <cell r="G814" t="str">
            <v>Cont. Sr. Raul Figueiredo</v>
          </cell>
          <cell r="H814" t="str">
            <v>Som e Vídeo</v>
          </cell>
          <cell r="I814" t="str">
            <v>Pasta própria</v>
          </cell>
        </row>
        <row r="815">
          <cell r="A815" t="str">
            <v>FEINWERKBAU</v>
          </cell>
          <cell r="B815" t="str">
            <v>TECNILAB</v>
          </cell>
          <cell r="C815" t="str">
            <v>217 220 870</v>
          </cell>
          <cell r="D815" t="str">
            <v>217 264 550</v>
          </cell>
          <cell r="E815" t="str">
            <v>Tecnilab@mail.telepac.pt</v>
          </cell>
          <cell r="F815" t="str">
            <v>Desconhecida</v>
          </cell>
          <cell r="G815" t="str">
            <v>Cont. Sr. Raul Figueiredo</v>
          </cell>
          <cell r="H815" t="str">
            <v>Som e Vídeo</v>
          </cell>
          <cell r="I815" t="str">
            <v>Pasta própria</v>
          </cell>
        </row>
        <row r="816">
          <cell r="A816" t="str">
            <v>HSW</v>
          </cell>
          <cell r="B816" t="str">
            <v>TECNILAB</v>
          </cell>
          <cell r="C816" t="str">
            <v>217 220 870</v>
          </cell>
          <cell r="D816" t="str">
            <v>217 264 550</v>
          </cell>
          <cell r="E816" t="str">
            <v>Tecnilab@mail.telepac.pt</v>
          </cell>
          <cell r="F816" t="str">
            <v>Desconhecida</v>
          </cell>
          <cell r="G816" t="str">
            <v>Cont. Sr. Raul Figueiredo</v>
          </cell>
          <cell r="H816" t="str">
            <v>Som e Vídeo</v>
          </cell>
          <cell r="I816" t="str">
            <v>Soltos</v>
          </cell>
        </row>
        <row r="817">
          <cell r="A817" t="str">
            <v>Tecnitrom</v>
          </cell>
          <cell r="B817" t="str">
            <v>Tecnitron</v>
          </cell>
          <cell r="C817" t="str">
            <v>212 388 230</v>
          </cell>
          <cell r="D817" t="str">
            <v>212 388 237</v>
          </cell>
          <cell r="E817" t="str">
            <v>tecnitrom@mail.telepac.pt</v>
          </cell>
          <cell r="F817" t="str">
            <v>www.tecnitron.pt</v>
          </cell>
          <cell r="G817" t="str">
            <v>Cont. Sr. Paulo Garcia</v>
          </cell>
          <cell r="H817" t="str">
            <v>Extintores</v>
          </cell>
          <cell r="I817" t="str">
            <v>Soltos</v>
          </cell>
        </row>
        <row r="818">
          <cell r="A818" t="str">
            <v>Tapex</v>
          </cell>
          <cell r="B818" t="str">
            <v>Tapex</v>
          </cell>
          <cell r="C818" t="str">
            <v>219 419 013</v>
          </cell>
          <cell r="D818" t="str">
            <v>219 419 295</v>
          </cell>
          <cell r="E818" t="str">
            <v>tapex@ip.pt</v>
          </cell>
          <cell r="F818" t="str">
            <v>Desconhecida</v>
          </cell>
          <cell r="G818" t="str">
            <v>Cont. Sr. Paulo Garcia</v>
          </cell>
          <cell r="H818" t="str">
            <v>Extintores</v>
          </cell>
          <cell r="I818" t="str">
            <v>Soltos</v>
          </cell>
        </row>
        <row r="819">
          <cell r="A819" t="str">
            <v>B&amp;K PRECISION</v>
          </cell>
          <cell r="B819" t="str">
            <v>OMNITÉCNICA</v>
          </cell>
          <cell r="C819" t="str">
            <v>214 721 200</v>
          </cell>
          <cell r="D819" t="str">
            <v>214 721 270</v>
          </cell>
          <cell r="E819" t="str">
            <v>comerciais@omnitecnica.pt</v>
          </cell>
          <cell r="F819" t="str">
            <v>Desconhecida</v>
          </cell>
          <cell r="G819" t="str">
            <v>Porto - Tef. 22 996 37 80</v>
          </cell>
          <cell r="H819" t="str">
            <v>Modems</v>
          </cell>
          <cell r="I819" t="str">
            <v>Soltos</v>
          </cell>
        </row>
        <row r="820">
          <cell r="A820" t="str">
            <v>B&amp;K</v>
          </cell>
          <cell r="B820" t="str">
            <v>OMNITÉCNICA</v>
          </cell>
          <cell r="C820" t="str">
            <v>214 721 200</v>
          </cell>
          <cell r="D820" t="str">
            <v>214 721 270</v>
          </cell>
          <cell r="E820" t="str">
            <v>comerciais@omnitecnica.pt</v>
          </cell>
          <cell r="F820" t="str">
            <v>Desconhecida</v>
          </cell>
          <cell r="G820" t="str">
            <v>Porto - Tef. 22 996 37 80</v>
          </cell>
          <cell r="H820" t="str">
            <v>Aparelhos de medida</v>
          </cell>
          <cell r="I820" t="str">
            <v>Pasta da instrumentação</v>
          </cell>
        </row>
        <row r="821">
          <cell r="A821" t="str">
            <v>HELITA</v>
          </cell>
          <cell r="B821" t="str">
            <v>SIRIUS</v>
          </cell>
          <cell r="C821" t="str">
            <v>213 880 416</v>
          </cell>
          <cell r="D821" t="str">
            <v>213 878 099</v>
          </cell>
          <cell r="E821" t="str">
            <v>Desconhecido</v>
          </cell>
          <cell r="F821" t="str">
            <v>Desconhecida</v>
          </cell>
          <cell r="G821" t="str">
            <v>Cont. Eng. Carlos Godinho</v>
          </cell>
          <cell r="H821" t="str">
            <v>Pára-raios</v>
          </cell>
          <cell r="I821" t="str">
            <v>Pasta  - 45</v>
          </cell>
        </row>
        <row r="822">
          <cell r="A822" t="str">
            <v>PULSAR</v>
          </cell>
          <cell r="B822" t="str">
            <v>SIRIUS</v>
          </cell>
          <cell r="C822" t="str">
            <v>213 880 416</v>
          </cell>
          <cell r="D822" t="str">
            <v>213 878 099</v>
          </cell>
          <cell r="E822" t="str">
            <v>Desconhecido</v>
          </cell>
          <cell r="F822" t="str">
            <v>Desconhecida</v>
          </cell>
          <cell r="G822" t="str">
            <v>Cont. Eng. Carlos Godinho</v>
          </cell>
          <cell r="H822" t="str">
            <v>Pára-raios</v>
          </cell>
          <cell r="I822" t="str">
            <v>Pasta  - 45</v>
          </cell>
        </row>
        <row r="823">
          <cell r="A823" t="str">
            <v>ADB</v>
          </cell>
          <cell r="B823" t="str">
            <v>SIRIUS</v>
          </cell>
          <cell r="C823" t="str">
            <v>213 880 416</v>
          </cell>
          <cell r="D823" t="str">
            <v>213 878 099</v>
          </cell>
          <cell r="E823" t="str">
            <v>Desconhecido</v>
          </cell>
          <cell r="F823" t="str">
            <v>Desconhecida</v>
          </cell>
          <cell r="G823" t="str">
            <v>Cont. Eng. Carlos Godinho</v>
          </cell>
          <cell r="H823" t="str">
            <v>Iluminação de pistas</v>
          </cell>
          <cell r="I823" t="str">
            <v>Pasta  - 45</v>
          </cell>
        </row>
        <row r="824">
          <cell r="A824" t="str">
            <v>I.E.P.</v>
          </cell>
          <cell r="B824" t="str">
            <v>SIRIUS</v>
          </cell>
          <cell r="C824" t="str">
            <v>213 880 416</v>
          </cell>
          <cell r="D824" t="str">
            <v>213 878 099</v>
          </cell>
          <cell r="E824" t="str">
            <v>Desconhecido</v>
          </cell>
          <cell r="F824" t="str">
            <v>Desconhecida</v>
          </cell>
          <cell r="G824" t="str">
            <v>Cont. Eng. Carlos Godinho</v>
          </cell>
          <cell r="H824" t="str">
            <v>Iluminação</v>
          </cell>
          <cell r="I824" t="str">
            <v>Pasta  - 45</v>
          </cell>
        </row>
        <row r="825">
          <cell r="A825" t="str">
            <v>SCHWABE</v>
          </cell>
          <cell r="B825" t="str">
            <v>SIRIUS</v>
          </cell>
          <cell r="C825" t="str">
            <v>213 880 416</v>
          </cell>
          <cell r="D825" t="str">
            <v>213 878 099</v>
          </cell>
          <cell r="E825" t="str">
            <v>Desconhecido</v>
          </cell>
          <cell r="F825" t="str">
            <v>Desconhecida</v>
          </cell>
          <cell r="G825" t="str">
            <v>Cont. Eng. Carlos Godinho</v>
          </cell>
          <cell r="H825" t="str">
            <v>Acessórios para iluminação</v>
          </cell>
          <cell r="I825" t="str">
            <v>Pasta  - 45</v>
          </cell>
        </row>
        <row r="826">
          <cell r="A826" t="str">
            <v>RADIUM</v>
          </cell>
          <cell r="B826" t="str">
            <v>SIRIUS</v>
          </cell>
          <cell r="C826" t="str">
            <v>213 880 416</v>
          </cell>
          <cell r="D826" t="str">
            <v>213 878 099</v>
          </cell>
          <cell r="E826" t="str">
            <v>Desconhecido</v>
          </cell>
          <cell r="F826" t="str">
            <v>Desconhecida</v>
          </cell>
          <cell r="G826" t="str">
            <v>Cont. Eng. Carlos Godinho</v>
          </cell>
          <cell r="H826" t="str">
            <v>Lâmpadas</v>
          </cell>
          <cell r="I826" t="str">
            <v>Pasta  - 45</v>
          </cell>
        </row>
        <row r="827">
          <cell r="A827" t="str">
            <v>K.S.H</v>
          </cell>
          <cell r="B827" t="str">
            <v>SIRIUS</v>
          </cell>
          <cell r="C827" t="str">
            <v>213 880 416</v>
          </cell>
          <cell r="D827" t="str">
            <v>213 878 099</v>
          </cell>
          <cell r="E827" t="str">
            <v>Desconhecido</v>
          </cell>
          <cell r="F827" t="str">
            <v>Desconhecida</v>
          </cell>
          <cell r="G827" t="str">
            <v>Cont. Eng. Carlos Godinho</v>
          </cell>
          <cell r="H827" t="str">
            <v>Grelhas e difusores</v>
          </cell>
          <cell r="I827" t="str">
            <v>Pasta  - 45</v>
          </cell>
        </row>
        <row r="828">
          <cell r="A828" t="str">
            <v>IDMAN</v>
          </cell>
          <cell r="B828" t="str">
            <v>SIRIUS</v>
          </cell>
          <cell r="C828" t="str">
            <v>213 880 416</v>
          </cell>
          <cell r="D828" t="str">
            <v>213 878 099</v>
          </cell>
          <cell r="E828" t="str">
            <v>Desconhecido</v>
          </cell>
          <cell r="F828" t="str">
            <v>Desconhecida</v>
          </cell>
          <cell r="G828" t="str">
            <v>Cont. Eng. Carlos Godinho</v>
          </cell>
          <cell r="H828" t="str">
            <v>Pára-raios</v>
          </cell>
          <cell r="I828" t="str">
            <v>Pasta  - 45</v>
          </cell>
        </row>
        <row r="829">
          <cell r="A829" t="str">
            <v>Solarex</v>
          </cell>
          <cell r="B829" t="str">
            <v>TELEXTRÓNICA</v>
          </cell>
          <cell r="C829" t="str">
            <v>217 151 019</v>
          </cell>
          <cell r="D829" t="str">
            <v>217 155 684</v>
          </cell>
          <cell r="E829" t="str">
            <v>telextronica@mail.telepac.pt</v>
          </cell>
          <cell r="F829" t="str">
            <v>Desconhecida</v>
          </cell>
          <cell r="G829" t="str">
            <v>Cont. Eng. Sonia Calapez</v>
          </cell>
          <cell r="H829" t="str">
            <v>Energia Solar</v>
          </cell>
          <cell r="I829" t="str">
            <v>Pasta - 62</v>
          </cell>
        </row>
        <row r="830">
          <cell r="A830" t="str">
            <v>ECLATEC</v>
          </cell>
          <cell r="B830" t="str">
            <v>VERTICAL</v>
          </cell>
          <cell r="C830" t="str">
            <v>213 467 004</v>
          </cell>
          <cell r="D830" t="str">
            <v>213 476 503</v>
          </cell>
          <cell r="E830" t="str">
            <v>verticalgeral@mail.telepac.pt</v>
          </cell>
          <cell r="F830" t="str">
            <v>Desconhecida</v>
          </cell>
          <cell r="G830" t="str">
            <v>Cont. Dr. Pedro Assunção</v>
          </cell>
          <cell r="H830" t="str">
            <v>Iluminação exterior</v>
          </cell>
          <cell r="I830" t="str">
            <v>Pasta - 25</v>
          </cell>
        </row>
        <row r="831">
          <cell r="A831" t="str">
            <v>BENNING</v>
          </cell>
          <cell r="B831" t="str">
            <v>GESTIENER</v>
          </cell>
          <cell r="C831" t="str">
            <v>212 509 197</v>
          </cell>
          <cell r="D831" t="str">
            <v>212 509 122</v>
          </cell>
          <cell r="E831" t="str">
            <v>carlos.canas@grupogiro.com</v>
          </cell>
          <cell r="F831" t="str">
            <v>Desconhecida</v>
          </cell>
          <cell r="G831" t="str">
            <v>Cont. Carlos Canas</v>
          </cell>
          <cell r="H831" t="str">
            <v>Alimentadores DC</v>
          </cell>
          <cell r="I831" t="str">
            <v>Pasta - 62</v>
          </cell>
        </row>
        <row r="832">
          <cell r="A832" t="str">
            <v>CATERPILLAR</v>
          </cell>
          <cell r="B832" t="str">
            <v>STET</v>
          </cell>
          <cell r="C832" t="str">
            <v>219 409 419</v>
          </cell>
          <cell r="D832" t="str">
            <v>219 409 449</v>
          </cell>
          <cell r="E832" t="str">
            <v>stet@stet.pt</v>
          </cell>
          <cell r="F832" t="str">
            <v>www.stet.pt</v>
          </cell>
          <cell r="G832" t="str">
            <v>Cont. Srª. Ida Milheiro</v>
          </cell>
          <cell r="H832" t="str">
            <v>Grupos Emergência</v>
          </cell>
          <cell r="I832" t="str">
            <v>Pasta - 62</v>
          </cell>
        </row>
        <row r="833">
          <cell r="A833" t="str">
            <v>BARDIC CHLORIDE</v>
          </cell>
          <cell r="B833" t="str">
            <v>BARDIC CHLORIDE</v>
          </cell>
          <cell r="C833" t="str">
            <v>213 223 400</v>
          </cell>
          <cell r="D833" t="str">
            <v>213 223 410</v>
          </cell>
          <cell r="E833" t="str">
            <v>Desconhecido</v>
          </cell>
          <cell r="F833" t="str">
            <v>Desconhecida</v>
          </cell>
          <cell r="G833" t="str">
            <v>Cont. Eng. Carlos Godinho</v>
          </cell>
          <cell r="H833" t="str">
            <v>Iluminação</v>
          </cell>
          <cell r="I833" t="str">
            <v>Pasta - 62</v>
          </cell>
        </row>
        <row r="834">
          <cell r="A834" t="str">
            <v>BARDIC</v>
          </cell>
          <cell r="B834" t="str">
            <v>BARDIC CHLORIDE</v>
          </cell>
          <cell r="C834" t="str">
            <v>213 223 400</v>
          </cell>
          <cell r="D834" t="str">
            <v>213 223 410</v>
          </cell>
          <cell r="E834" t="str">
            <v>Desconhecido</v>
          </cell>
          <cell r="F834" t="str">
            <v>Desconhecida</v>
          </cell>
          <cell r="G834" t="str">
            <v>Cont. Eng. Carlos Godinho</v>
          </cell>
          <cell r="H834" t="str">
            <v>Iluminação</v>
          </cell>
          <cell r="I834" t="str">
            <v>Pasta - 62</v>
          </cell>
        </row>
        <row r="835">
          <cell r="A835" t="str">
            <v>Altas Copco</v>
          </cell>
          <cell r="B835" t="str">
            <v>Altas Copco</v>
          </cell>
          <cell r="C835" t="str">
            <v>214 168 500</v>
          </cell>
          <cell r="D835" t="str">
            <v>214 170 941</v>
          </cell>
          <cell r="E835" t="str">
            <v>Desconhecido</v>
          </cell>
          <cell r="F835" t="str">
            <v>www.atlascopco.com</v>
          </cell>
          <cell r="G835" t="str">
            <v>Cont. Eng. Carlos Godinho</v>
          </cell>
          <cell r="H835" t="str">
            <v>Grupos Emergência e compressores</v>
          </cell>
          <cell r="I835" t="str">
            <v>Pasta - 62</v>
          </cell>
        </row>
        <row r="836">
          <cell r="A836" t="str">
            <v>Detroit</v>
          </cell>
          <cell r="B836" t="str">
            <v>Altas Copco</v>
          </cell>
          <cell r="C836" t="str">
            <v>214 168 500</v>
          </cell>
          <cell r="D836" t="str">
            <v>214 170 941</v>
          </cell>
          <cell r="E836" t="str">
            <v>Desconhecido</v>
          </cell>
          <cell r="F836" t="str">
            <v>www.atlascopco.com</v>
          </cell>
          <cell r="G836" t="str">
            <v>Cont. Eng. Carlos Godinho</v>
          </cell>
          <cell r="H836" t="str">
            <v>Grupos Emergência e compressores</v>
          </cell>
          <cell r="I836" t="str">
            <v>Pasta - 62</v>
          </cell>
        </row>
        <row r="837">
          <cell r="A837" t="str">
            <v>MECC-ALTE</v>
          </cell>
          <cell r="B837" t="str">
            <v>Altas Copco</v>
          </cell>
          <cell r="C837" t="str">
            <v>214 168 500</v>
          </cell>
          <cell r="D837" t="str">
            <v>214 170 941</v>
          </cell>
          <cell r="E837" t="str">
            <v>Desconhecido</v>
          </cell>
          <cell r="F837" t="str">
            <v>www.atlascopco.com</v>
          </cell>
          <cell r="G837" t="str">
            <v>Tamb. é dist. pela Securitas e Papelaco</v>
          </cell>
          <cell r="H837" t="str">
            <v>Grupos Emergência e compressores</v>
          </cell>
          <cell r="I837" t="str">
            <v>Pasta - 62</v>
          </cell>
        </row>
        <row r="838">
          <cell r="A838" t="str">
            <v>ZENITE</v>
          </cell>
          <cell r="B838" t="str">
            <v>Metalúrgica Luso Alemã, SA.</v>
          </cell>
          <cell r="C838" t="str">
            <v>218 390 667</v>
          </cell>
          <cell r="D838" t="str">
            <v>218 390 555</v>
          </cell>
          <cell r="E838" t="str">
            <v>Desconhecido</v>
          </cell>
          <cell r="F838" t="str">
            <v>www.lusoalema.pt</v>
          </cell>
          <cell r="G838" t="str">
            <v>Tamb. é dist. pela Securitas e Papelaco</v>
          </cell>
          <cell r="H838" t="str">
            <v>Torneiras</v>
          </cell>
          <cell r="I838" t="str">
            <v>Pasta - 62</v>
          </cell>
        </row>
        <row r="839">
          <cell r="A839" t="str">
            <v>HEI</v>
          </cell>
          <cell r="B839" t="str">
            <v>Metalúrgica Luso Alemã, SA.</v>
          </cell>
          <cell r="C839" t="str">
            <v>218 390 667</v>
          </cell>
          <cell r="D839" t="str">
            <v>218 390 555</v>
          </cell>
          <cell r="E839" t="str">
            <v>Desconhecido</v>
          </cell>
          <cell r="F839" t="str">
            <v>www.lusoalema.pt</v>
          </cell>
          <cell r="G839" t="str">
            <v>Tamb. é dist. pela Securitas e Papelaco</v>
          </cell>
          <cell r="H839" t="str">
            <v>Torneiras</v>
          </cell>
          <cell r="I839" t="str">
            <v>Pasta prória</v>
          </cell>
        </row>
        <row r="840">
          <cell r="A840" t="str">
            <v>BOULLET</v>
          </cell>
          <cell r="B840" t="str">
            <v>Mundiporta</v>
          </cell>
          <cell r="C840" t="str">
            <v>218 391 400</v>
          </cell>
          <cell r="D840" t="str">
            <v>218 391 409</v>
          </cell>
          <cell r="E840" t="str">
            <v>mundiporta@mundiporta.pt</v>
          </cell>
          <cell r="F840" t="str">
            <v>Desconhecida</v>
          </cell>
          <cell r="G840" t="str">
            <v>Tamb. é dist. pela Securitas</v>
          </cell>
          <cell r="H840" t="str">
            <v>Portas corta fogo</v>
          </cell>
          <cell r="I840" t="str">
            <v>Pasta prória</v>
          </cell>
        </row>
        <row r="841">
          <cell r="A841" t="str">
            <v>ARTEMIDE</v>
          </cell>
          <cell r="B841" t="str">
            <v>ARTEMIDE ( PORTUGAL )</v>
          </cell>
          <cell r="C841" t="str">
            <v>21 846 20 55</v>
          </cell>
          <cell r="D841" t="str">
            <v>218 451 134</v>
          </cell>
          <cell r="E841" t="str">
            <v>artemide_pt@artemide.com</v>
          </cell>
          <cell r="F841" t="str">
            <v>www.artemide.com</v>
          </cell>
          <cell r="G841" t="str">
            <v>Cont. Sr. Luís Henriques - Também  é dist. Pela Fluxograma e FNI</v>
          </cell>
          <cell r="H841" t="str">
            <v>Iluminação</v>
          </cell>
          <cell r="I841" t="str">
            <v>Soltos</v>
          </cell>
        </row>
        <row r="842">
          <cell r="A842" t="str">
            <v>METAMORFOSI</v>
          </cell>
          <cell r="B842" t="str">
            <v>ARTEMIDE ( PORTUGAL )</v>
          </cell>
          <cell r="C842" t="str">
            <v>21 846 20 55</v>
          </cell>
          <cell r="D842" t="str">
            <v>218 451 134</v>
          </cell>
          <cell r="E842" t="str">
            <v>artemide_pt@artemide.com</v>
          </cell>
          <cell r="F842" t="str">
            <v>www.artemide.com</v>
          </cell>
          <cell r="G842" t="str">
            <v>Cont. Sr. Luís Henriques - Também  é dist. Pela Fluxograma e FNI</v>
          </cell>
          <cell r="H842" t="str">
            <v>Iluminação</v>
          </cell>
          <cell r="I842" t="str">
            <v>Soltos</v>
          </cell>
        </row>
        <row r="843">
          <cell r="A843" t="str">
            <v>COLLEZIONI</v>
          </cell>
          <cell r="B843" t="str">
            <v>ARTEMIDE ( PORTUGAL )</v>
          </cell>
          <cell r="C843" t="str">
            <v>21 846 20 55</v>
          </cell>
          <cell r="D843" t="str">
            <v>218 451 134</v>
          </cell>
          <cell r="E843" t="str">
            <v>artemide_pt@artemide.com</v>
          </cell>
          <cell r="F843" t="str">
            <v>www.artemide.com</v>
          </cell>
          <cell r="G843" t="str">
            <v>Cont. Sr. Luís Henriques - Também  é dist. Pela Fluxograma e FNI</v>
          </cell>
          <cell r="H843" t="str">
            <v>Esteiras metálicas</v>
          </cell>
          <cell r="I843" t="str">
            <v>Soltos</v>
          </cell>
        </row>
        <row r="844">
          <cell r="A844" t="str">
            <v>Videor Technical</v>
          </cell>
          <cell r="B844" t="str">
            <v>Video Control</v>
          </cell>
          <cell r="C844" t="str">
            <v>262 602 255</v>
          </cell>
          <cell r="D844" t="str">
            <v>262 602 255</v>
          </cell>
          <cell r="E844" t="str">
            <v>Desconhecido</v>
          </cell>
          <cell r="F844" t="str">
            <v>Desconhecida</v>
          </cell>
          <cell r="G844" t="str">
            <v>Sr. Pedro Santos</v>
          </cell>
          <cell r="H844" t="str">
            <v>Tubos e bichas</v>
          </cell>
          <cell r="I844" t="str">
            <v>Soltos</v>
          </cell>
        </row>
        <row r="845">
          <cell r="A845" t="str">
            <v>MOLYNX</v>
          </cell>
          <cell r="B845" t="str">
            <v>Video Control</v>
          </cell>
          <cell r="C845" t="str">
            <v>262 602 255</v>
          </cell>
          <cell r="D845" t="str">
            <v>262 602 255</v>
          </cell>
          <cell r="E845" t="str">
            <v>Desconhecido</v>
          </cell>
          <cell r="F845" t="str">
            <v>Desconhecida</v>
          </cell>
          <cell r="G845" t="str">
            <v>Sr. Pedro Santos</v>
          </cell>
          <cell r="H845" t="str">
            <v>Terminais e alicates</v>
          </cell>
          <cell r="I845" t="str">
            <v>Soltos</v>
          </cell>
        </row>
        <row r="846">
          <cell r="A846" t="str">
            <v>MDEDICATED MICROS</v>
          </cell>
          <cell r="B846" t="str">
            <v>Video Control</v>
          </cell>
          <cell r="C846" t="str">
            <v>262 602 255</v>
          </cell>
          <cell r="D846" t="str">
            <v>262 602 255</v>
          </cell>
          <cell r="E846" t="str">
            <v>Desconhecido</v>
          </cell>
          <cell r="F846" t="str">
            <v>Desconhecida</v>
          </cell>
          <cell r="G846" t="str">
            <v>Sr. Pedro Santos</v>
          </cell>
          <cell r="H846" t="str">
            <v>Segurança</v>
          </cell>
          <cell r="I846" t="str">
            <v>Pasta própria</v>
          </cell>
        </row>
        <row r="847">
          <cell r="A847" t="str">
            <v>TBK</v>
          </cell>
          <cell r="B847" t="str">
            <v>Video Control</v>
          </cell>
          <cell r="C847" t="str">
            <v>262 602 255</v>
          </cell>
          <cell r="D847" t="str">
            <v>262 602 255</v>
          </cell>
          <cell r="E847" t="str">
            <v>Desconhecido</v>
          </cell>
          <cell r="F847" t="str">
            <v>Desconhecida</v>
          </cell>
          <cell r="G847" t="str">
            <v>Sr. Pedro Santos</v>
          </cell>
          <cell r="H847" t="str">
            <v>Segurança</v>
          </cell>
          <cell r="I847" t="str">
            <v>Pasta própria</v>
          </cell>
        </row>
        <row r="848">
          <cell r="A848" t="str">
            <v>TEBEKA</v>
          </cell>
          <cell r="B848" t="str">
            <v>Video Control</v>
          </cell>
          <cell r="C848" t="str">
            <v>262 602 255</v>
          </cell>
          <cell r="D848" t="str">
            <v>262 602 255</v>
          </cell>
          <cell r="E848" t="str">
            <v>Desconhecido</v>
          </cell>
          <cell r="F848" t="str">
            <v>Desconhecida</v>
          </cell>
          <cell r="G848" t="str">
            <v>Sr. Pedro Santos</v>
          </cell>
          <cell r="H848" t="str">
            <v>Segurança</v>
          </cell>
          <cell r="I848" t="str">
            <v>Pasta própria</v>
          </cell>
        </row>
        <row r="849">
          <cell r="A849" t="str">
            <v>TEKNO SYSTEM</v>
          </cell>
          <cell r="B849" t="str">
            <v>Video Control</v>
          </cell>
          <cell r="C849" t="str">
            <v>262 602 255</v>
          </cell>
          <cell r="D849" t="str">
            <v>262 602 255</v>
          </cell>
          <cell r="E849" t="str">
            <v>Desconhecido</v>
          </cell>
          <cell r="F849" t="str">
            <v>Desconhecida</v>
          </cell>
          <cell r="G849" t="str">
            <v>Sr. Pedro Santos</v>
          </cell>
          <cell r="H849" t="str">
            <v>Segurança</v>
          </cell>
          <cell r="I849" t="str">
            <v>Pasta própria</v>
          </cell>
        </row>
        <row r="850">
          <cell r="A850" t="str">
            <v>SAMSUNG</v>
          </cell>
          <cell r="B850" t="str">
            <v>Video Control</v>
          </cell>
          <cell r="C850" t="str">
            <v>262 602 255</v>
          </cell>
          <cell r="D850" t="str">
            <v>262 602 255</v>
          </cell>
          <cell r="E850" t="str">
            <v>Desconhecido</v>
          </cell>
          <cell r="F850" t="str">
            <v>Desconhecida</v>
          </cell>
          <cell r="G850" t="str">
            <v>Sr. Pedro Santos, a marca é importada pela Afroluso</v>
          </cell>
          <cell r="H850" t="str">
            <v>Centrais telefónicas</v>
          </cell>
          <cell r="I850" t="str">
            <v>Soltos</v>
          </cell>
        </row>
        <row r="851">
          <cell r="A851" t="str">
            <v>Omikron</v>
          </cell>
          <cell r="B851" t="str">
            <v>Video Control</v>
          </cell>
          <cell r="C851" t="str">
            <v>262 602 255</v>
          </cell>
          <cell r="D851" t="str">
            <v>262 602 255</v>
          </cell>
          <cell r="E851" t="str">
            <v>Desconhecido</v>
          </cell>
          <cell r="F851" t="str">
            <v>Desconhecida</v>
          </cell>
          <cell r="G851" t="str">
            <v>Sr. Pedro Santos</v>
          </cell>
          <cell r="H851" t="str">
            <v>Centrais telefónicas</v>
          </cell>
          <cell r="I851" t="str">
            <v>Soltos</v>
          </cell>
        </row>
        <row r="852">
          <cell r="A852" t="str">
            <v>Sanyo</v>
          </cell>
          <cell r="B852" t="str">
            <v>Video Control</v>
          </cell>
          <cell r="C852" t="str">
            <v>262 602 255</v>
          </cell>
          <cell r="D852" t="str">
            <v>262 602 255</v>
          </cell>
          <cell r="E852" t="str">
            <v>Desconhecido</v>
          </cell>
          <cell r="F852" t="str">
            <v>Desconhecida</v>
          </cell>
          <cell r="G852" t="str">
            <v>Sr. Pedro Santos</v>
          </cell>
          <cell r="H852" t="str">
            <v>Centrais telefónicas</v>
          </cell>
          <cell r="I852" t="str">
            <v>Pasta própria</v>
          </cell>
        </row>
        <row r="853">
          <cell r="A853" t="str">
            <v>Panasonic</v>
          </cell>
          <cell r="B853" t="str">
            <v>Video Control</v>
          </cell>
          <cell r="C853" t="str">
            <v>262 602 255</v>
          </cell>
          <cell r="D853" t="str">
            <v>262 602 255</v>
          </cell>
          <cell r="E853" t="str">
            <v>Desconhecido</v>
          </cell>
          <cell r="F853" t="str">
            <v>Desconhecida</v>
          </cell>
          <cell r="G853" t="str">
            <v>Sr. Pedro Santos</v>
          </cell>
          <cell r="H853" t="str">
            <v>Centrais telefónicas</v>
          </cell>
          <cell r="I853" t="str">
            <v>Pasta própria</v>
          </cell>
        </row>
        <row r="854">
          <cell r="A854" t="str">
            <v>Sony</v>
          </cell>
          <cell r="B854" t="str">
            <v>Video Control</v>
          </cell>
          <cell r="C854" t="str">
            <v>262 602 255</v>
          </cell>
          <cell r="D854" t="str">
            <v>262 602 255</v>
          </cell>
          <cell r="E854" t="str">
            <v>Desconhecido</v>
          </cell>
          <cell r="F854" t="str">
            <v>Desconhecida</v>
          </cell>
          <cell r="G854" t="str">
            <v>Sr. Pedro Santos</v>
          </cell>
          <cell r="H854" t="str">
            <v>Centrais telefónicas</v>
          </cell>
          <cell r="I854" t="str">
            <v>Pasta própria</v>
          </cell>
        </row>
        <row r="855">
          <cell r="A855" t="str">
            <v>GBC</v>
          </cell>
          <cell r="B855" t="str">
            <v>Video Control</v>
          </cell>
          <cell r="C855" t="str">
            <v>262 602 255</v>
          </cell>
          <cell r="D855" t="str">
            <v>262 602 255</v>
          </cell>
          <cell r="E855" t="str">
            <v>Desconhecido</v>
          </cell>
          <cell r="F855" t="str">
            <v>Desconhecida</v>
          </cell>
          <cell r="G855" t="str">
            <v>Sr. Pedro Santos</v>
          </cell>
          <cell r="H855" t="str">
            <v>Unidades UPS</v>
          </cell>
          <cell r="I855" t="str">
            <v>Pasta própria</v>
          </cell>
        </row>
        <row r="856">
          <cell r="A856" t="str">
            <v>DENNARD</v>
          </cell>
          <cell r="B856" t="str">
            <v>Video Control</v>
          </cell>
          <cell r="C856" t="str">
            <v>262 602 255</v>
          </cell>
          <cell r="D856" t="str">
            <v>262 602 255</v>
          </cell>
          <cell r="E856" t="str">
            <v>Desconhecido</v>
          </cell>
          <cell r="F856" t="str">
            <v>Desconhecida</v>
          </cell>
          <cell r="G856" t="str">
            <v>Sr. Pedro Santos</v>
          </cell>
          <cell r="H856" t="str">
            <v>Unidades UPS</v>
          </cell>
          <cell r="I856" t="str">
            <v>Pasta Própria</v>
          </cell>
        </row>
        <row r="857">
          <cell r="A857" t="str">
            <v>Hitachi</v>
          </cell>
          <cell r="B857" t="str">
            <v>Video Control</v>
          </cell>
          <cell r="C857" t="str">
            <v>262 602 255</v>
          </cell>
          <cell r="D857" t="str">
            <v>262 602 255</v>
          </cell>
          <cell r="E857" t="str">
            <v>Desconhecido</v>
          </cell>
          <cell r="F857" t="str">
            <v>Desconhecida</v>
          </cell>
          <cell r="G857" t="str">
            <v>Sr. Pedro Santos</v>
          </cell>
          <cell r="H857" t="str">
            <v>Unidades UPS</v>
          </cell>
          <cell r="I857" t="str">
            <v>Pasta Própria</v>
          </cell>
        </row>
        <row r="858">
          <cell r="A858" t="str">
            <v>Porsche</v>
          </cell>
          <cell r="B858" t="str">
            <v>Osvaldo Matos</v>
          </cell>
          <cell r="C858" t="str">
            <v>223 710 419</v>
          </cell>
          <cell r="D858" t="str">
            <v>223 702 044</v>
          </cell>
          <cell r="E858" t="str">
            <v>Desconhecido</v>
          </cell>
          <cell r="F858" t="str">
            <v>Desconhecida</v>
          </cell>
          <cell r="G858" t="str">
            <v>Codificado - 600</v>
          </cell>
          <cell r="H858" t="str">
            <v>Unidades UPS</v>
          </cell>
          <cell r="I858" t="str">
            <v>Pasta Própria</v>
          </cell>
        </row>
        <row r="859">
          <cell r="A859" t="str">
            <v>INGESCO</v>
          </cell>
          <cell r="B859" t="str">
            <v>JÚNIOR</v>
          </cell>
          <cell r="C859" t="str">
            <v>214 714 267</v>
          </cell>
          <cell r="D859" t="str">
            <v>214 713 712</v>
          </cell>
          <cell r="E859" t="str">
            <v>Desconhecido</v>
          </cell>
          <cell r="F859" t="str">
            <v>Desconhecida</v>
          </cell>
          <cell r="G859" t="str">
            <v>Cont. Sr. Raul Figueiredo</v>
          </cell>
          <cell r="H859" t="str">
            <v>Baterias</v>
          </cell>
          <cell r="I859" t="str">
            <v>Soltos</v>
          </cell>
        </row>
        <row r="860">
          <cell r="A860" t="str">
            <v>EGI</v>
          </cell>
          <cell r="B860" t="str">
            <v>JÚNIOR</v>
          </cell>
          <cell r="C860" t="str">
            <v>214 714 267</v>
          </cell>
          <cell r="D860" t="str">
            <v>214 713 712</v>
          </cell>
          <cell r="E860" t="str">
            <v>Desconhecido</v>
          </cell>
          <cell r="F860" t="str">
            <v>Desconhecida</v>
          </cell>
          <cell r="G860" t="str">
            <v>Cont. Sr. Raul Figueiredo</v>
          </cell>
          <cell r="H860" t="str">
            <v>Unidades UPS</v>
          </cell>
          <cell r="I860" t="str">
            <v>Soltos</v>
          </cell>
        </row>
        <row r="861">
          <cell r="A861" t="str">
            <v>PASO</v>
          </cell>
          <cell r="B861" t="str">
            <v>JÚNIOR</v>
          </cell>
          <cell r="C861" t="str">
            <v>214 714 267</v>
          </cell>
          <cell r="D861" t="str">
            <v>214 713 712</v>
          </cell>
          <cell r="E861" t="str">
            <v>Desconhecido</v>
          </cell>
          <cell r="F861" t="str">
            <v>Desconhecida</v>
          </cell>
          <cell r="G861" t="str">
            <v>Cont. Sr. Raul Figueiredo</v>
          </cell>
          <cell r="H861" t="str">
            <v>Unidades UPS</v>
          </cell>
          <cell r="I861" t="str">
            <v>Soltos</v>
          </cell>
        </row>
        <row r="862">
          <cell r="A862" t="str">
            <v>GESKO</v>
          </cell>
          <cell r="B862" t="str">
            <v>SISTEVAGA</v>
          </cell>
          <cell r="C862" t="str">
            <v>218 151 830</v>
          </cell>
          <cell r="D862" t="str">
            <v>218 150 293</v>
          </cell>
          <cell r="E862" t="str">
            <v>geral@sistvaga.com</v>
          </cell>
          <cell r="F862" t="str">
            <v>Desconhecida</v>
          </cell>
          <cell r="G862" t="str">
            <v>Cont. Eng. Carlos Godinho</v>
          </cell>
          <cell r="H862" t="str">
            <v>Retificadores e alimentadores</v>
          </cell>
          <cell r="I862" t="str">
            <v>Soltos</v>
          </cell>
        </row>
        <row r="863">
          <cell r="A863" t="str">
            <v>ZEAG PARKING</v>
          </cell>
          <cell r="B863" t="str">
            <v>REK</v>
          </cell>
          <cell r="C863" t="str">
            <v>212 558 090</v>
          </cell>
          <cell r="D863" t="str">
            <v>212 558 099</v>
          </cell>
          <cell r="E863" t="str">
            <v>paulogarcia@mail.telepac.pt</v>
          </cell>
          <cell r="F863" t="str">
            <v>www.rekportugal,com</v>
          </cell>
          <cell r="G863" t="str">
            <v>Cont. Sr. Paulo Garcia</v>
          </cell>
          <cell r="H863" t="str">
            <v>Unidades UPS</v>
          </cell>
          <cell r="I863" t="str">
            <v>Pasta Própria</v>
          </cell>
        </row>
        <row r="864">
          <cell r="A864" t="str">
            <v>ZEAG</v>
          </cell>
          <cell r="B864" t="str">
            <v>REK</v>
          </cell>
          <cell r="C864" t="str">
            <v>212 558 090</v>
          </cell>
          <cell r="D864" t="str">
            <v>212 558 099</v>
          </cell>
          <cell r="E864" t="str">
            <v>paulogarcia@mail.telepac.pt</v>
          </cell>
          <cell r="F864" t="str">
            <v>www.rekportugal,com</v>
          </cell>
          <cell r="G864" t="str">
            <v>Cont. Sr. Paulo Garcia</v>
          </cell>
          <cell r="H864" t="str">
            <v>Controlo de parques</v>
          </cell>
          <cell r="I864" t="str">
            <v>Pasta Própria</v>
          </cell>
        </row>
        <row r="865">
          <cell r="A865" t="str">
            <v>ORION 2000</v>
          </cell>
          <cell r="B865" t="str">
            <v>REK</v>
          </cell>
          <cell r="C865" t="str">
            <v>212 558 090</v>
          </cell>
          <cell r="D865" t="str">
            <v>212 558 099</v>
          </cell>
          <cell r="E865" t="str">
            <v>cristina.antim@apcc.com</v>
          </cell>
          <cell r="F865" t="str">
            <v>www.apc.com</v>
          </cell>
          <cell r="G865" t="str">
            <v>Cont. Cristina Antim - Também é distribuida pela Gestiener, Telef. 212 509 197</v>
          </cell>
          <cell r="H865" t="str">
            <v>Sistemas de comunicação radio</v>
          </cell>
          <cell r="I865" t="str">
            <v>Pasta Própria</v>
          </cell>
        </row>
        <row r="866">
          <cell r="A866" t="str">
            <v>ORION</v>
          </cell>
          <cell r="B866" t="str">
            <v>REK</v>
          </cell>
          <cell r="C866" t="str">
            <v>212 558 090</v>
          </cell>
          <cell r="D866" t="str">
            <v>212 558 099</v>
          </cell>
          <cell r="E866" t="str">
            <v>paulogarcia@mail.telepac.pt</v>
          </cell>
          <cell r="F866" t="str">
            <v>www.rekportugal,com</v>
          </cell>
          <cell r="G866" t="str">
            <v>Cont. Sr. Paulo Garcia</v>
          </cell>
          <cell r="H866" t="str">
            <v>Sistemas de comunicação radio</v>
          </cell>
          <cell r="I866" t="str">
            <v>Pasta Própria</v>
          </cell>
        </row>
        <row r="867">
          <cell r="A867" t="str">
            <v>NOVOVENT</v>
          </cell>
          <cell r="B867" t="str">
            <v>ELPOR</v>
          </cell>
          <cell r="C867" t="str">
            <v>217 112 299</v>
          </cell>
          <cell r="D867" t="str">
            <v>217 112 290</v>
          </cell>
          <cell r="E867" t="str">
            <v>Desconhecido</v>
          </cell>
          <cell r="F867" t="str">
            <v>Desconhecida</v>
          </cell>
          <cell r="G867" t="str">
            <v>Porto Fax. 222 005 056</v>
          </cell>
          <cell r="H867" t="str">
            <v>Sistemas de comunicação radio</v>
          </cell>
          <cell r="I867" t="str">
            <v>Soltos</v>
          </cell>
        </row>
        <row r="868">
          <cell r="A868" t="str">
            <v>AUMA</v>
          </cell>
          <cell r="B868" t="str">
            <v>INDUSTRA</v>
          </cell>
          <cell r="C868" t="str">
            <v>219 109 500</v>
          </cell>
          <cell r="D868" t="str">
            <v>219 109 595</v>
          </cell>
          <cell r="E868" t="str">
            <v>Desconhecido</v>
          </cell>
          <cell r="F868" t="str">
            <v>Desconhecida</v>
          </cell>
          <cell r="G868" t="str">
            <v>Porto Fax. 222 005 056</v>
          </cell>
          <cell r="H868" t="str">
            <v>Actuadores eléctricos</v>
          </cell>
          <cell r="I868" t="str">
            <v>Pastas 14 e 15</v>
          </cell>
        </row>
        <row r="869">
          <cell r="A869" t="str">
            <v>SIK</v>
          </cell>
          <cell r="B869" t="str">
            <v>SIEMENS</v>
          </cell>
          <cell r="C869" t="str">
            <v>214 178 269</v>
          </cell>
          <cell r="D869" t="str">
            <v>214 178 089</v>
          </cell>
          <cell r="E869" t="str">
            <v>Desconhecido</v>
          </cell>
          <cell r="F869" t="str">
            <v>www.Siemens.pt</v>
          </cell>
          <cell r="G869" t="str">
            <v>Porto Fax. 222 005 056</v>
          </cell>
          <cell r="H869" t="str">
            <v>Calhas e caixas de pavimento</v>
          </cell>
          <cell r="I869" t="str">
            <v>Pastas 14 e 15</v>
          </cell>
        </row>
        <row r="870">
          <cell r="A870" t="str">
            <v>DELTA</v>
          </cell>
          <cell r="B870" t="str">
            <v>SIEMENS</v>
          </cell>
          <cell r="C870" t="str">
            <v>214 178 269</v>
          </cell>
          <cell r="D870" t="str">
            <v>214 178 089</v>
          </cell>
          <cell r="E870" t="str">
            <v>Desconhecido</v>
          </cell>
          <cell r="F870" t="str">
            <v>www.Siemens.pt</v>
          </cell>
          <cell r="G870" t="str">
            <v>Porto Fax. 222 005 056</v>
          </cell>
          <cell r="H870" t="str">
            <v>Aparelhagem</v>
          </cell>
          <cell r="I870" t="str">
            <v>Pastas 14 e 15</v>
          </cell>
        </row>
        <row r="871">
          <cell r="A871" t="str">
            <v>SIRIUS 3R</v>
          </cell>
          <cell r="B871" t="str">
            <v>SIEMENS</v>
          </cell>
          <cell r="C871" t="str">
            <v>214 178 269</v>
          </cell>
          <cell r="D871" t="str">
            <v>214 178 089</v>
          </cell>
          <cell r="E871" t="str">
            <v>Desconhecido</v>
          </cell>
          <cell r="F871" t="str">
            <v>www.Siemens.pt</v>
          </cell>
          <cell r="G871" t="str">
            <v>Porto Fax. 222 005 056</v>
          </cell>
          <cell r="H871" t="str">
            <v>Comando e protecção</v>
          </cell>
          <cell r="I871" t="str">
            <v>Pastas 14 e 15</v>
          </cell>
        </row>
        <row r="872">
          <cell r="A872" t="str">
            <v>STAB</v>
          </cell>
          <cell r="B872" t="str">
            <v>SIEMENS</v>
          </cell>
          <cell r="C872" t="str">
            <v>214 178 269</v>
          </cell>
          <cell r="D872" t="str">
            <v>214 178 089</v>
          </cell>
          <cell r="E872" t="str">
            <v>Desconhecido</v>
          </cell>
          <cell r="F872" t="str">
            <v>www.Siemens.pt</v>
          </cell>
          <cell r="G872" t="str">
            <v>Porto Fax. 222 005 056</v>
          </cell>
          <cell r="H872" t="str">
            <v>Quadros e caixas</v>
          </cell>
          <cell r="I872" t="str">
            <v>Pastas 14 e 15</v>
          </cell>
        </row>
        <row r="873">
          <cell r="A873" t="str">
            <v>SIEBOX</v>
          </cell>
          <cell r="B873" t="str">
            <v>SIEMENS</v>
          </cell>
          <cell r="C873" t="str">
            <v>214 178 269</v>
          </cell>
          <cell r="D873" t="str">
            <v>214 178 089</v>
          </cell>
          <cell r="E873" t="str">
            <v>Desconhecido</v>
          </cell>
          <cell r="F873" t="str">
            <v>www.Siemens.pt</v>
          </cell>
          <cell r="G873" t="str">
            <v>Porto Fax. 222 005 056</v>
          </cell>
          <cell r="H873" t="str">
            <v>Quadros e caixas</v>
          </cell>
          <cell r="I873" t="str">
            <v>Pastas 14 e 15</v>
          </cell>
        </row>
        <row r="874">
          <cell r="A874" t="str">
            <v>SR</v>
          </cell>
          <cell r="B874" t="str">
            <v>SIEMENS</v>
          </cell>
          <cell r="C874" t="str">
            <v>214 178 269</v>
          </cell>
          <cell r="D874" t="str">
            <v>214 178 089</v>
          </cell>
          <cell r="E874" t="str">
            <v>Desconhecido</v>
          </cell>
          <cell r="F874" t="str">
            <v>www.Siemens.pt</v>
          </cell>
          <cell r="G874" t="str">
            <v>Porto - Telef. 22 7150000 - Fax 22 7150090</v>
          </cell>
          <cell r="H874" t="str">
            <v>Iluminação</v>
          </cell>
          <cell r="I874" t="str">
            <v>Pastas 14 e 15</v>
          </cell>
        </row>
        <row r="875">
          <cell r="A875" t="str">
            <v>SR 50</v>
          </cell>
          <cell r="B875" t="str">
            <v>SIEMENS</v>
          </cell>
          <cell r="C875" t="str">
            <v>214 178 269</v>
          </cell>
          <cell r="D875" t="str">
            <v>214 178 089</v>
          </cell>
          <cell r="E875" t="str">
            <v>Desconhecido</v>
          </cell>
          <cell r="F875" t="str">
            <v>www.Siemens.pt</v>
          </cell>
          <cell r="G875" t="str">
            <v>Cont. Fernando Resende</v>
          </cell>
          <cell r="H875" t="str">
            <v>Iluminação</v>
          </cell>
          <cell r="I875" t="str">
            <v>Pastas 14 e 15</v>
          </cell>
        </row>
        <row r="876">
          <cell r="A876" t="str">
            <v>SR 100</v>
          </cell>
          <cell r="B876" t="str">
            <v>SIEMENS</v>
          </cell>
          <cell r="C876" t="str">
            <v>214 178 269</v>
          </cell>
          <cell r="D876" t="str">
            <v>214 178 089</v>
          </cell>
          <cell r="E876" t="str">
            <v>Desconhecido</v>
          </cell>
          <cell r="F876" t="str">
            <v>www.Siemens.pt</v>
          </cell>
          <cell r="G876" t="str">
            <v>Cont. Fernando Resende</v>
          </cell>
          <cell r="H876" t="str">
            <v>Iluminação</v>
          </cell>
          <cell r="I876" t="str">
            <v>Pastas 14 e 15</v>
          </cell>
        </row>
        <row r="877">
          <cell r="A877" t="str">
            <v>SR 200</v>
          </cell>
          <cell r="B877" t="str">
            <v>SIEMENS</v>
          </cell>
          <cell r="C877" t="str">
            <v>214 178 269</v>
          </cell>
          <cell r="D877" t="str">
            <v>214 178 089</v>
          </cell>
          <cell r="E877" t="str">
            <v>Desconhecido</v>
          </cell>
          <cell r="F877" t="str">
            <v>www.Siemens.pt</v>
          </cell>
          <cell r="G877" t="str">
            <v>Cont. Fernando Resende</v>
          </cell>
          <cell r="H877" t="str">
            <v>Iluminação</v>
          </cell>
          <cell r="I877" t="str">
            <v>Pastas 14 e 15</v>
          </cell>
        </row>
        <row r="878">
          <cell r="A878" t="str">
            <v>SILUNA</v>
          </cell>
          <cell r="B878" t="str">
            <v>SIEMENS</v>
          </cell>
          <cell r="C878" t="str">
            <v>214 178 269</v>
          </cell>
          <cell r="D878" t="str">
            <v>214 178 089</v>
          </cell>
          <cell r="E878" t="str">
            <v>Desconhecido</v>
          </cell>
          <cell r="F878" t="str">
            <v>www.Siemens.pt</v>
          </cell>
          <cell r="G878" t="str">
            <v>Cont. Fernando Resende</v>
          </cell>
          <cell r="H878" t="str">
            <v>Iluminação</v>
          </cell>
          <cell r="I878" t="str">
            <v>Pastas 14 e 15</v>
          </cell>
        </row>
        <row r="879">
          <cell r="A879" t="str">
            <v>SICOMPACT</v>
          </cell>
          <cell r="B879" t="str">
            <v>SIEMENS</v>
          </cell>
          <cell r="C879" t="str">
            <v>214 178 269</v>
          </cell>
          <cell r="D879" t="str">
            <v>214 178 089</v>
          </cell>
          <cell r="E879" t="str">
            <v>Desconhecido</v>
          </cell>
          <cell r="F879" t="str">
            <v>www.Siemens.pt</v>
          </cell>
          <cell r="G879" t="str">
            <v>Cont. Fernando Resende</v>
          </cell>
          <cell r="H879" t="str">
            <v>Iluminação</v>
          </cell>
          <cell r="I879" t="str">
            <v>Pastas 14 e 15</v>
          </cell>
        </row>
        <row r="880">
          <cell r="A880" t="str">
            <v>MONSUN</v>
          </cell>
          <cell r="B880" t="str">
            <v>SIEMENS</v>
          </cell>
          <cell r="C880" t="str">
            <v>214 178 269</v>
          </cell>
          <cell r="D880" t="str">
            <v>214 178 089</v>
          </cell>
          <cell r="E880" t="str">
            <v>Desconhecido</v>
          </cell>
          <cell r="F880" t="str">
            <v>www.Siemens.pt</v>
          </cell>
          <cell r="G880" t="str">
            <v>Cont. Fernando Resende</v>
          </cell>
          <cell r="H880" t="str">
            <v>Iluminação</v>
          </cell>
          <cell r="I880" t="str">
            <v>Pastas 14 e 15</v>
          </cell>
        </row>
        <row r="881">
          <cell r="A881" t="str">
            <v>AMB</v>
          </cell>
          <cell r="B881" t="str">
            <v>PAV</v>
          </cell>
          <cell r="C881" t="str">
            <v>218 480 689</v>
          </cell>
          <cell r="D881" t="str">
            <v>218 461 388</v>
          </cell>
          <cell r="E881" t="str">
            <v>PAV@ESOTERICA.PT</v>
          </cell>
          <cell r="F881" t="str">
            <v>Desconhecida</v>
          </cell>
          <cell r="G881" t="str">
            <v>Cont. Fernando Resende</v>
          </cell>
          <cell r="H881" t="str">
            <v>Equipamentos de  gestão técnica</v>
          </cell>
          <cell r="I881" t="str">
            <v>Soltos</v>
          </cell>
        </row>
        <row r="882">
          <cell r="A882" t="str">
            <v>EXTRON</v>
          </cell>
          <cell r="B882" t="str">
            <v>PAV</v>
          </cell>
          <cell r="C882" t="str">
            <v>218 480 689</v>
          </cell>
          <cell r="D882" t="str">
            <v>218 461 388</v>
          </cell>
          <cell r="E882" t="str">
            <v>PAV@ESOTERICA.PT</v>
          </cell>
          <cell r="F882" t="str">
            <v>Desconhecida</v>
          </cell>
          <cell r="G882" t="str">
            <v>Cont. Cristina Antim - Também é distribuida pela Gestiener, Telef. 212 509 197</v>
          </cell>
          <cell r="H882" t="str">
            <v>Equipamentos de gestão técnica</v>
          </cell>
          <cell r="I882" t="str">
            <v>Soltos</v>
          </cell>
        </row>
        <row r="883">
          <cell r="A883" t="str">
            <v>TELEX</v>
          </cell>
          <cell r="B883" t="str">
            <v>PAV</v>
          </cell>
          <cell r="C883" t="str">
            <v>218 480 689</v>
          </cell>
          <cell r="D883" t="str">
            <v>218 461 388</v>
          </cell>
          <cell r="E883" t="str">
            <v>PAV@ESOTERICA.PT</v>
          </cell>
          <cell r="F883" t="str">
            <v>Desconhecida</v>
          </cell>
          <cell r="G883" t="str">
            <v>Cont. Fernando Resende</v>
          </cell>
          <cell r="H883" t="str">
            <v>Válvulas e marcos de incêndio</v>
          </cell>
          <cell r="I883" t="str">
            <v>Soltos</v>
          </cell>
        </row>
        <row r="884">
          <cell r="A884" t="str">
            <v>PEAVEY</v>
          </cell>
          <cell r="B884" t="str">
            <v>PAV</v>
          </cell>
          <cell r="C884" t="str">
            <v>218 480 689</v>
          </cell>
          <cell r="D884" t="str">
            <v>218 461 388</v>
          </cell>
          <cell r="E884" t="str">
            <v>PAV@ESOTERICA.PT</v>
          </cell>
          <cell r="F884" t="str">
            <v>Desconhecida</v>
          </cell>
          <cell r="G884" t="str">
            <v>Cont. Fernando Resende</v>
          </cell>
          <cell r="H884" t="str">
            <v>Extintores</v>
          </cell>
          <cell r="I884" t="str">
            <v>Pasta própria</v>
          </cell>
        </row>
        <row r="885">
          <cell r="A885" t="str">
            <v>BGW</v>
          </cell>
          <cell r="B885" t="str">
            <v>PAV</v>
          </cell>
          <cell r="C885" t="str">
            <v>218 480 689</v>
          </cell>
          <cell r="D885" t="str">
            <v>218 461 388</v>
          </cell>
          <cell r="E885" t="str">
            <v>PAV@ESOTERICA.PT</v>
          </cell>
          <cell r="F885" t="str">
            <v>Desconhecida</v>
          </cell>
          <cell r="G885" t="str">
            <v>Porto Fax. 222 005 056</v>
          </cell>
          <cell r="H885" t="str">
            <v>Iluminação decorativa</v>
          </cell>
          <cell r="I885" t="str">
            <v>Soltos</v>
          </cell>
        </row>
        <row r="886">
          <cell r="A886" t="str">
            <v>VASCOM</v>
          </cell>
          <cell r="B886" t="str">
            <v>PAV</v>
          </cell>
          <cell r="C886" t="str">
            <v>218 480 689</v>
          </cell>
          <cell r="D886" t="str">
            <v>218 461 388</v>
          </cell>
          <cell r="E886" t="str">
            <v>PAV@ESOTERICA.PT</v>
          </cell>
          <cell r="F886" t="str">
            <v>Desconhecida</v>
          </cell>
          <cell r="G886" t="str">
            <v>Porto Fax. 222 005 056</v>
          </cell>
          <cell r="H886" t="str">
            <v>Iluminação decorativa</v>
          </cell>
          <cell r="I886" t="str">
            <v>Soltos</v>
          </cell>
        </row>
        <row r="887">
          <cell r="A887" t="str">
            <v>MARANTZ</v>
          </cell>
          <cell r="B887" t="str">
            <v>PAV</v>
          </cell>
          <cell r="C887" t="str">
            <v>218 480 689</v>
          </cell>
          <cell r="D887" t="str">
            <v>218 461 388</v>
          </cell>
          <cell r="E887" t="str">
            <v>PAV@ESOTERICA.PT</v>
          </cell>
          <cell r="F887" t="str">
            <v>Desconhecida</v>
          </cell>
          <cell r="G887" t="str">
            <v>Contacto Sr. Pedro Santos, Porto Telef. 22 6007725 - Fax 22 6093644</v>
          </cell>
          <cell r="H887" t="str">
            <v>Som e Vídeo</v>
          </cell>
          <cell r="I887" t="str">
            <v>Pasta Própria</v>
          </cell>
        </row>
        <row r="888">
          <cell r="A888" t="str">
            <v>STRONG</v>
          </cell>
          <cell r="B888" t="str">
            <v>PAV</v>
          </cell>
          <cell r="C888" t="str">
            <v>218 480 689</v>
          </cell>
          <cell r="D888" t="str">
            <v>218 461 388</v>
          </cell>
          <cell r="E888" t="str">
            <v>PAV@ESOTERICA.PT</v>
          </cell>
          <cell r="F888" t="str">
            <v>Desconhecida</v>
          </cell>
          <cell r="G888" t="str">
            <v>Contacto Sr. Pedro Santos, Porto Telef. 22 6007725 - Fax 22 6093644</v>
          </cell>
          <cell r="H888" t="str">
            <v>Som e Vídeo</v>
          </cell>
          <cell r="I888" t="str">
            <v>Pasta Própria</v>
          </cell>
        </row>
        <row r="889">
          <cell r="A889" t="str">
            <v>CRESTRON</v>
          </cell>
          <cell r="B889" t="str">
            <v>PAV</v>
          </cell>
          <cell r="C889" t="str">
            <v>218 480 689</v>
          </cell>
          <cell r="D889" t="str">
            <v>218 461 388</v>
          </cell>
          <cell r="E889" t="str">
            <v>PAV@ESOTERICA.PT</v>
          </cell>
          <cell r="F889" t="str">
            <v>Desconhecida</v>
          </cell>
          <cell r="G889" t="str">
            <v>Contacto Sr. Pedro Santos, Porto Telef. 22 6007725 - Fax 22 6093644</v>
          </cell>
          <cell r="H889" t="str">
            <v>Som e Vídeo</v>
          </cell>
          <cell r="I889" t="str">
            <v>Pasta Própria</v>
          </cell>
        </row>
        <row r="890">
          <cell r="A890" t="str">
            <v>PAV</v>
          </cell>
          <cell r="B890" t="str">
            <v>PAV</v>
          </cell>
          <cell r="C890" t="str">
            <v>218 480 689</v>
          </cell>
          <cell r="D890" t="str">
            <v>218 461 388</v>
          </cell>
          <cell r="E890" t="str">
            <v>PAV@ESOTERICA.PT</v>
          </cell>
          <cell r="F890" t="str">
            <v>Desconhecida</v>
          </cell>
          <cell r="G890" t="str">
            <v>Contacto Sr. Pedro Santos, Porto Telef. 22 6007725 - Fax 22 6093644</v>
          </cell>
          <cell r="H890" t="str">
            <v>Som e Vídeo</v>
          </cell>
          <cell r="I890" t="str">
            <v>Pasta Própria</v>
          </cell>
        </row>
        <row r="891">
          <cell r="A891" t="str">
            <v>Werner Permanent</v>
          </cell>
          <cell r="B891" t="str">
            <v>Pereira &amp; Bessone</v>
          </cell>
          <cell r="C891" t="str">
            <v>213 952 170</v>
          </cell>
          <cell r="D891" t="str">
            <v>219 379 037</v>
          </cell>
          <cell r="E891" t="str">
            <v>Desconhecido</v>
          </cell>
          <cell r="F891" t="str">
            <v>Desconhecida</v>
          </cell>
          <cell r="G891" t="str">
            <v>Contacto Sr. Pedro Santos, Porto Telef. 22 6007725 - Fax 22 6093644</v>
          </cell>
          <cell r="H891" t="str">
            <v>Extintores</v>
          </cell>
          <cell r="I891" t="str">
            <v>Soltos</v>
          </cell>
        </row>
        <row r="892">
          <cell r="A892" t="str">
            <v>Werner</v>
          </cell>
          <cell r="B892" t="str">
            <v>Pereira &amp; Bessone</v>
          </cell>
          <cell r="C892" t="str">
            <v>214 952 170</v>
          </cell>
          <cell r="D892" t="str">
            <v>219 379 037</v>
          </cell>
          <cell r="E892" t="str">
            <v>Desconhecido</v>
          </cell>
          <cell r="F892" t="str">
            <v>Desconhecida</v>
          </cell>
          <cell r="G892" t="str">
            <v>Contacto Sr. Pedro Santos, Porto Telef. 22 6007725 - Fax 22 6093644</v>
          </cell>
          <cell r="H892" t="str">
            <v>Extintores</v>
          </cell>
          <cell r="I892" t="str">
            <v>Soltos</v>
          </cell>
        </row>
        <row r="893">
          <cell r="A893" t="str">
            <v>Thorcom Systems</v>
          </cell>
          <cell r="B893" t="str">
            <v>Sicom</v>
          </cell>
          <cell r="C893" t="str">
            <v>21 392 98 60</v>
          </cell>
          <cell r="D893" t="str">
            <v>21 395 65 69</v>
          </cell>
          <cell r="E893" t="str">
            <v>sicom@mail.telepac.pt</v>
          </cell>
          <cell r="F893" t="str">
            <v>Desconhecida</v>
          </cell>
          <cell r="G893" t="str">
            <v>Contacto Sr. Pedro Santos, Porto Telef. 22 6007725 - Fax 22 6093644</v>
          </cell>
          <cell r="H893" t="str">
            <v>Modems</v>
          </cell>
          <cell r="I893" t="str">
            <v>Pasta Própria</v>
          </cell>
        </row>
        <row r="894">
          <cell r="A894" t="str">
            <v>Thorcom</v>
          </cell>
          <cell r="B894" t="str">
            <v>Sicom</v>
          </cell>
          <cell r="C894" t="str">
            <v>21 392 98 60</v>
          </cell>
          <cell r="D894" t="str">
            <v>21 395 65 69</v>
          </cell>
          <cell r="E894" t="str">
            <v>sicom@mail.telepac.pt</v>
          </cell>
          <cell r="F894" t="str">
            <v>Desconhecida</v>
          </cell>
          <cell r="G894" t="str">
            <v>Cont. Fernando Resende</v>
          </cell>
          <cell r="H894" t="str">
            <v>Iluminação</v>
          </cell>
          <cell r="I894" t="str">
            <v>Pasta Própria</v>
          </cell>
        </row>
        <row r="895">
          <cell r="A895" t="str">
            <v>Maréchal</v>
          </cell>
          <cell r="B895" t="str">
            <v>Palissy Galvani</v>
          </cell>
          <cell r="C895" t="str">
            <v>213 223 400</v>
          </cell>
          <cell r="D895" t="str">
            <v>214 223 410</v>
          </cell>
          <cell r="E895" t="str">
            <v>Desconhecido</v>
          </cell>
          <cell r="F895" t="str">
            <v>Desconhecida</v>
          </cell>
          <cell r="G895" t="str">
            <v>Cont. Eng. Carlos Godinho</v>
          </cell>
          <cell r="H895" t="str">
            <v>Tomadas e fichas</v>
          </cell>
          <cell r="I895" t="str">
            <v>Pasta - 62</v>
          </cell>
        </row>
        <row r="896">
          <cell r="A896" t="str">
            <v>Marechal</v>
          </cell>
          <cell r="B896" t="str">
            <v>Palissy Galvani</v>
          </cell>
          <cell r="C896" t="str">
            <v>213 223 400</v>
          </cell>
          <cell r="D896" t="str">
            <v>214 223 410</v>
          </cell>
          <cell r="E896" t="str">
            <v>Desconhecido</v>
          </cell>
          <cell r="F896" t="str">
            <v>Desconhecida</v>
          </cell>
          <cell r="G896" t="str">
            <v>Cont. Eng. Carlos Godinho</v>
          </cell>
          <cell r="H896" t="str">
            <v>Tomadas e fichas</v>
          </cell>
          <cell r="I896" t="str">
            <v>Pasta - 62</v>
          </cell>
        </row>
        <row r="897">
          <cell r="A897" t="str">
            <v>Anamet Europe</v>
          </cell>
          <cell r="B897" t="str">
            <v>Palissy Galvani</v>
          </cell>
          <cell r="C897" t="str">
            <v>213 223 400</v>
          </cell>
          <cell r="D897" t="str">
            <v>214 223 410</v>
          </cell>
          <cell r="E897" t="str">
            <v>Desconhecido</v>
          </cell>
          <cell r="F897" t="str">
            <v>Desconhecida</v>
          </cell>
          <cell r="G897" t="str">
            <v>Cont. Eng. Carlos Godinho</v>
          </cell>
          <cell r="H897" t="str">
            <v>Tubos e bichas</v>
          </cell>
          <cell r="I897" t="str">
            <v>Pasta - 62</v>
          </cell>
        </row>
        <row r="898">
          <cell r="A898" t="str">
            <v>Anamet</v>
          </cell>
          <cell r="B898" t="str">
            <v>Palissy Galvani</v>
          </cell>
          <cell r="C898" t="str">
            <v>213 223 400</v>
          </cell>
          <cell r="D898" t="str">
            <v>214 223 410</v>
          </cell>
          <cell r="E898" t="str">
            <v>Desconhecido</v>
          </cell>
          <cell r="F898" t="str">
            <v>Desconhecida</v>
          </cell>
          <cell r="G898" t="str">
            <v>Cont. Eng. Carlos Godinho</v>
          </cell>
          <cell r="H898" t="str">
            <v>Tubos e bichas</v>
          </cell>
          <cell r="I898" t="str">
            <v>Pasta - 62</v>
          </cell>
        </row>
        <row r="899">
          <cell r="A899" t="str">
            <v>SES</v>
          </cell>
          <cell r="B899" t="str">
            <v>Palissy Galvani</v>
          </cell>
          <cell r="C899" t="str">
            <v>213 223 400</v>
          </cell>
          <cell r="D899" t="str">
            <v>214 223 410</v>
          </cell>
          <cell r="E899" t="str">
            <v>Desconhecido</v>
          </cell>
          <cell r="F899" t="str">
            <v>Desconhecida</v>
          </cell>
          <cell r="G899" t="str">
            <v>Cont. Eng. Carlos Godinho</v>
          </cell>
          <cell r="H899" t="str">
            <v>Aceessórios de cablagem</v>
          </cell>
          <cell r="I899" t="str">
            <v>Pasta - 62</v>
          </cell>
        </row>
        <row r="900">
          <cell r="A900" t="str">
            <v>LIGHTING</v>
          </cell>
          <cell r="B900" t="str">
            <v>Palissy Galvani</v>
          </cell>
          <cell r="C900" t="str">
            <v>213 223 400</v>
          </cell>
          <cell r="D900" t="str">
            <v>214 223 410</v>
          </cell>
          <cell r="E900" t="str">
            <v>Desconhecido</v>
          </cell>
          <cell r="F900" t="str">
            <v>Desconhecida</v>
          </cell>
          <cell r="G900" t="str">
            <v>Cont. Eng. Carlos Godinho</v>
          </cell>
          <cell r="H900" t="str">
            <v>Armaduras de emergência</v>
          </cell>
          <cell r="I900" t="str">
            <v>Pasta - 62</v>
          </cell>
        </row>
        <row r="901">
          <cell r="A901" t="str">
            <v>CHLOIDE</v>
          </cell>
          <cell r="B901" t="str">
            <v>Palissy Galvani</v>
          </cell>
          <cell r="C901" t="str">
            <v>213 223 400</v>
          </cell>
          <cell r="D901" t="str">
            <v>214 223 410</v>
          </cell>
          <cell r="E901" t="str">
            <v>Desconhecido</v>
          </cell>
          <cell r="F901" t="str">
            <v>Desconhecida</v>
          </cell>
          <cell r="G901" t="str">
            <v>Cont. Eng. Carlos Godinho</v>
          </cell>
          <cell r="H901" t="str">
            <v>Armaduras de emergência</v>
          </cell>
          <cell r="I901" t="str">
            <v>Pasta - 62</v>
          </cell>
        </row>
        <row r="902">
          <cell r="A902" t="str">
            <v>BARDIC</v>
          </cell>
          <cell r="B902" t="str">
            <v>Palissy Galvani</v>
          </cell>
          <cell r="C902" t="str">
            <v>213 223 400</v>
          </cell>
          <cell r="D902" t="str">
            <v>214 223 410</v>
          </cell>
          <cell r="E902" t="str">
            <v>Desconhecido</v>
          </cell>
          <cell r="F902" t="str">
            <v>Desconhecida</v>
          </cell>
          <cell r="G902" t="str">
            <v>Cont. Eng. Carlos Godinho</v>
          </cell>
          <cell r="H902" t="str">
            <v>Armaduras de emergência</v>
          </cell>
          <cell r="I902" t="str">
            <v>Pasta - 62</v>
          </cell>
        </row>
        <row r="903">
          <cell r="A903" t="str">
            <v>PETREL</v>
          </cell>
          <cell r="B903" t="str">
            <v>Palissy Galvani</v>
          </cell>
          <cell r="C903" t="str">
            <v>213 223 400</v>
          </cell>
          <cell r="D903" t="str">
            <v>214 223 410</v>
          </cell>
          <cell r="E903" t="str">
            <v>Desconhecido</v>
          </cell>
          <cell r="F903" t="str">
            <v>Desconhecida</v>
          </cell>
          <cell r="G903" t="str">
            <v>Cont. Eng. Carlos Godinho</v>
          </cell>
          <cell r="H903" t="str">
            <v>Armaduras antideflagrantes</v>
          </cell>
          <cell r="I903" t="str">
            <v>Pasta - 62</v>
          </cell>
        </row>
        <row r="904">
          <cell r="A904" t="str">
            <v>ENSTO</v>
          </cell>
          <cell r="B904" t="str">
            <v>Palissy Galvani</v>
          </cell>
          <cell r="C904" t="str">
            <v>213 223 400</v>
          </cell>
          <cell r="D904" t="str">
            <v>214 223 410</v>
          </cell>
          <cell r="E904" t="str">
            <v>Desconhecido</v>
          </cell>
          <cell r="F904" t="str">
            <v>Desconhecida</v>
          </cell>
          <cell r="G904" t="str">
            <v>Cont. Eng. Carlos Godinho</v>
          </cell>
          <cell r="H904" t="str">
            <v>Ac. p/ cabos de troçada</v>
          </cell>
          <cell r="I904" t="str">
            <v>Pasta - 62</v>
          </cell>
        </row>
        <row r="905">
          <cell r="A905" t="str">
            <v>MEYER</v>
          </cell>
          <cell r="B905" t="str">
            <v>Palissy Galvani</v>
          </cell>
          <cell r="C905" t="str">
            <v>213 223 400</v>
          </cell>
          <cell r="D905" t="str">
            <v>214 223 410</v>
          </cell>
          <cell r="E905" t="str">
            <v>Desconhecido</v>
          </cell>
          <cell r="F905" t="str">
            <v>Desconhecida</v>
          </cell>
          <cell r="G905" t="str">
            <v>Cont. Eng. Carlos Godinho</v>
          </cell>
          <cell r="H905" t="str">
            <v>Lanternas</v>
          </cell>
          <cell r="I905" t="str">
            <v>Pasta - 62</v>
          </cell>
        </row>
        <row r="906">
          <cell r="A906" t="str">
            <v>OMERIN</v>
          </cell>
          <cell r="B906" t="str">
            <v>Palissy Galvani</v>
          </cell>
          <cell r="C906" t="str">
            <v>213 223 400</v>
          </cell>
          <cell r="D906" t="str">
            <v>214 223 410</v>
          </cell>
          <cell r="E906" t="str">
            <v>Desconhecido</v>
          </cell>
          <cell r="F906" t="str">
            <v>Desconhecida</v>
          </cell>
          <cell r="G906" t="str">
            <v>Cont. Eng. Carlos Godinho</v>
          </cell>
          <cell r="H906" t="str">
            <v>Cabos de comando</v>
          </cell>
          <cell r="I906" t="str">
            <v>Pasta - 62</v>
          </cell>
        </row>
        <row r="907">
          <cell r="A907" t="str">
            <v>VANROLL ISOLA</v>
          </cell>
          <cell r="B907" t="str">
            <v>Palissy Galvani</v>
          </cell>
          <cell r="C907" t="str">
            <v>213 223 400</v>
          </cell>
          <cell r="D907" t="str">
            <v>214 223 410</v>
          </cell>
          <cell r="E907" t="str">
            <v>Desconhecido</v>
          </cell>
          <cell r="F907" t="str">
            <v>Desconhecida</v>
          </cell>
          <cell r="G907" t="str">
            <v>Cont. Eng. Carlos Godinho</v>
          </cell>
          <cell r="H907" t="str">
            <v>Isoladores</v>
          </cell>
          <cell r="I907" t="str">
            <v>Pasta - 62</v>
          </cell>
        </row>
        <row r="908">
          <cell r="A908" t="str">
            <v>VANROLL</v>
          </cell>
          <cell r="B908" t="str">
            <v>Palissy Galvani</v>
          </cell>
          <cell r="C908" t="str">
            <v>213 223 400</v>
          </cell>
          <cell r="D908" t="str">
            <v>214 223 410</v>
          </cell>
          <cell r="E908" t="str">
            <v>Desconhecido</v>
          </cell>
          <cell r="F908" t="str">
            <v>Desconhecida</v>
          </cell>
          <cell r="G908" t="str">
            <v>Cont. Eng. Carlos Godinho</v>
          </cell>
          <cell r="H908" t="str">
            <v>Isoladores</v>
          </cell>
          <cell r="I908" t="str">
            <v>Pasta - 62</v>
          </cell>
        </row>
        <row r="909">
          <cell r="A909" t="str">
            <v>ISOLA</v>
          </cell>
          <cell r="B909" t="str">
            <v>Palissy Galvani</v>
          </cell>
          <cell r="C909" t="str">
            <v>213 223 400</v>
          </cell>
          <cell r="D909" t="str">
            <v>214 223 410</v>
          </cell>
          <cell r="E909" t="str">
            <v>Desconhecido</v>
          </cell>
          <cell r="F909" t="str">
            <v>Desconhecida</v>
          </cell>
          <cell r="G909" t="str">
            <v>Cont. Eng. Carlos Godinho</v>
          </cell>
          <cell r="H909" t="str">
            <v>Cabos de comando</v>
          </cell>
          <cell r="I909" t="str">
            <v>Pasta - 62</v>
          </cell>
        </row>
        <row r="910">
          <cell r="A910" t="str">
            <v>Nittan</v>
          </cell>
          <cell r="B910" t="str">
            <v>Grupo 8</v>
          </cell>
          <cell r="C910" t="str">
            <v>218 473 088</v>
          </cell>
          <cell r="D910" t="str">
            <v>218 493 248</v>
          </cell>
          <cell r="E910" t="str">
            <v>comercial@grupo8.pt</v>
          </cell>
          <cell r="F910" t="str">
            <v>Desconhecida</v>
          </cell>
          <cell r="G910" t="str">
            <v>Cont. Sr. Carlos Leitão</v>
          </cell>
          <cell r="H910" t="str">
            <v>Segurança</v>
          </cell>
          <cell r="I910" t="str">
            <v>Pasta Própria</v>
          </cell>
        </row>
        <row r="911">
          <cell r="A911" t="str">
            <v>ELBEX</v>
          </cell>
          <cell r="B911" t="str">
            <v xml:space="preserve"> MORSE</v>
          </cell>
          <cell r="C911" t="str">
            <v>227 127 887</v>
          </cell>
          <cell r="D911" t="str">
            <v>227 127 878</v>
          </cell>
          <cell r="E911" t="str">
            <v>Desconhecido</v>
          </cell>
          <cell r="F911" t="str">
            <v>Desconhecida</v>
          </cell>
          <cell r="G911" t="str">
            <v>Cont. Sr. Luís Pinheiro</v>
          </cell>
          <cell r="H911" t="str">
            <v>Segurança</v>
          </cell>
          <cell r="I911" t="str">
            <v>Pasta Própria</v>
          </cell>
        </row>
        <row r="912">
          <cell r="A912" t="str">
            <v>NOTIFAER</v>
          </cell>
          <cell r="B912" t="str">
            <v>MUNDILARME</v>
          </cell>
          <cell r="C912" t="str">
            <v>217 742 562</v>
          </cell>
          <cell r="D912" t="str">
            <v>217 742 547</v>
          </cell>
          <cell r="E912" t="str">
            <v>mundi@mail.eunet.pt</v>
          </cell>
          <cell r="F912" t="str">
            <v>Desconhecida</v>
          </cell>
          <cell r="G912" t="str">
            <v>Tamb. é dist. pela Securitas e Papelaco</v>
          </cell>
          <cell r="H912" t="str">
            <v>Segurança</v>
          </cell>
          <cell r="I912" t="str">
            <v>Pasta Própria</v>
          </cell>
        </row>
        <row r="913">
          <cell r="A913" t="str">
            <v>PREUSSAG</v>
          </cell>
          <cell r="B913" t="str">
            <v>Pefipresa</v>
          </cell>
          <cell r="C913" t="str">
            <v>214 647 410</v>
          </cell>
          <cell r="D913" t="str">
            <v>216 647 420</v>
          </cell>
          <cell r="E913" t="str">
            <v>pefipresa@mail.telepac.pt</v>
          </cell>
          <cell r="F913" t="str">
            <v>Desconhecida</v>
          </cell>
          <cell r="G913" t="str">
            <v>Cont. Sr. Luís Pinheiro</v>
          </cell>
          <cell r="H913" t="str">
            <v>Segurança</v>
          </cell>
          <cell r="I913" t="str">
            <v>Pasta Própria</v>
          </cell>
        </row>
        <row r="914">
          <cell r="A914" t="str">
            <v>Pittway</v>
          </cell>
          <cell r="B914" t="str">
            <v>Securitas</v>
          </cell>
          <cell r="C914" t="str">
            <v>214 154 600</v>
          </cell>
          <cell r="D914" t="str">
            <v>214 195 436</v>
          </cell>
          <cell r="E914" t="str">
            <v>stecnicos.lisboa@sa.pt</v>
          </cell>
          <cell r="F914" t="str">
            <v>Desconhecida</v>
          </cell>
          <cell r="G914" t="str">
            <v>Cont. Sr. Luís Pinheiro</v>
          </cell>
          <cell r="H914" t="str">
            <v>Segurança</v>
          </cell>
          <cell r="I914" t="str">
            <v>Pasta prória</v>
          </cell>
        </row>
        <row r="915">
          <cell r="A915" t="str">
            <v>Aritech</v>
          </cell>
          <cell r="B915" t="str">
            <v>MUNDILARME</v>
          </cell>
          <cell r="C915" t="str">
            <v>217 742 562</v>
          </cell>
          <cell r="D915" t="str">
            <v>217 742 547</v>
          </cell>
          <cell r="E915" t="str">
            <v>mundi@mail.eunet.pt</v>
          </cell>
          <cell r="F915" t="str">
            <v>Desconhecida</v>
          </cell>
          <cell r="G915" t="str">
            <v>Tamb. é dist. pela Securitas</v>
          </cell>
          <cell r="H915" t="str">
            <v>Segurança</v>
          </cell>
          <cell r="I915" t="str">
            <v>Pasta própria</v>
          </cell>
        </row>
        <row r="916">
          <cell r="A916" t="str">
            <v>ELDON</v>
          </cell>
          <cell r="B916" t="str">
            <v>OLIVEIRAS</v>
          </cell>
          <cell r="C916" t="str">
            <v>227 470 410</v>
          </cell>
          <cell r="D916" t="str">
            <v>227 470 418</v>
          </cell>
          <cell r="E916" t="str">
            <v>grupo.oliveiras@mail.telepac.pt</v>
          </cell>
          <cell r="F916" t="str">
            <v>www.oliveiras.com</v>
          </cell>
          <cell r="G916" t="str">
            <v>Cont. Sr. Luís Pinheiro</v>
          </cell>
          <cell r="H916" t="str">
            <v>Quadros e caixas</v>
          </cell>
          <cell r="I916" t="str">
            <v>Soltos</v>
          </cell>
        </row>
        <row r="917">
          <cell r="A917" t="str">
            <v>PINAZO</v>
          </cell>
          <cell r="B917" t="str">
            <v>OLIVEIRAS</v>
          </cell>
          <cell r="C917" t="str">
            <v>227 470 410</v>
          </cell>
          <cell r="D917" t="str">
            <v>227 470 418</v>
          </cell>
          <cell r="E917" t="str">
            <v>grupo.oliveiras@mail.telepac.pt</v>
          </cell>
          <cell r="F917" t="str">
            <v>www.oliveiras.com</v>
          </cell>
          <cell r="G917" t="str">
            <v>Cont. Sr. Luís Pinheiro</v>
          </cell>
          <cell r="H917" t="str">
            <v>Esteiras metálicas</v>
          </cell>
          <cell r="I917" t="str">
            <v>Soltos</v>
          </cell>
        </row>
        <row r="918">
          <cell r="A918" t="str">
            <v>TP</v>
          </cell>
          <cell r="B918" t="str">
            <v>OLIVEIRAS</v>
          </cell>
          <cell r="C918" t="str">
            <v>227 470 410</v>
          </cell>
          <cell r="D918" t="str">
            <v>227 470 418</v>
          </cell>
          <cell r="E918" t="str">
            <v>grupo.oliveiras@mail.telepac.pt</v>
          </cell>
          <cell r="F918" t="str">
            <v>www.oliveiras.com</v>
          </cell>
          <cell r="G918" t="str">
            <v>Cont. Sr. Luís Pinheiro</v>
          </cell>
          <cell r="H918" t="str">
            <v>Tubos e bichas</v>
          </cell>
          <cell r="I918" t="str">
            <v>Soltos</v>
          </cell>
        </row>
        <row r="919">
          <cell r="A919" t="str">
            <v>SOFAMEL</v>
          </cell>
          <cell r="B919" t="str">
            <v>OLIVEIRAS</v>
          </cell>
          <cell r="C919" t="str">
            <v>227 470 410</v>
          </cell>
          <cell r="D919" t="str">
            <v>227 470 418</v>
          </cell>
          <cell r="E919" t="str">
            <v>grupo.oliveiras@mail.telepac.pt</v>
          </cell>
          <cell r="F919" t="str">
            <v>www.oliveiras.com</v>
          </cell>
          <cell r="G919" t="str">
            <v>Cont. Sr. Luís Pinheiro</v>
          </cell>
          <cell r="H919" t="str">
            <v>Terminais e alicates</v>
          </cell>
          <cell r="I919" t="str">
            <v>Soltos</v>
          </cell>
        </row>
        <row r="920">
          <cell r="A920" t="str">
            <v>BITRON</v>
          </cell>
          <cell r="B920" t="str">
            <v>OLIVEIRAS</v>
          </cell>
          <cell r="C920" t="str">
            <v>227 470 410</v>
          </cell>
          <cell r="D920" t="str">
            <v>227 470 418</v>
          </cell>
          <cell r="E920" t="str">
            <v>grupo.oliveiras@mail.telepac.pt</v>
          </cell>
          <cell r="F920" t="str">
            <v>www.oliveiras.com</v>
          </cell>
          <cell r="G920" t="str">
            <v>Cont. Sr. Luís Pinheiro</v>
          </cell>
          <cell r="H920" t="str">
            <v>Vídeo porteiro</v>
          </cell>
          <cell r="I920" t="str">
            <v>Soltos</v>
          </cell>
        </row>
        <row r="921">
          <cell r="A921" t="str">
            <v>ESCOL</v>
          </cell>
          <cell r="B921" t="str">
            <v>ESCOL</v>
          </cell>
          <cell r="C921" t="str">
            <v>214 609 000</v>
          </cell>
          <cell r="D921" t="str">
            <v>214 609 099</v>
          </cell>
          <cell r="E921" t="str">
            <v>rui_gaio@escol.pt</v>
          </cell>
          <cell r="F921" t="str">
            <v>Desconhecida</v>
          </cell>
          <cell r="G921" t="str">
            <v>Porto, Telef. 22  943 23 00 -  Fax 22 943 23 99</v>
          </cell>
          <cell r="H921" t="str">
            <v>Extintores</v>
          </cell>
          <cell r="I921" t="str">
            <v>Pasta Própria</v>
          </cell>
        </row>
        <row r="922">
          <cell r="A922" t="str">
            <v>ESSER</v>
          </cell>
          <cell r="B922" t="str">
            <v>ESCOL</v>
          </cell>
          <cell r="C922" t="str">
            <v>214 609 000</v>
          </cell>
          <cell r="D922" t="str">
            <v>214 609 099</v>
          </cell>
          <cell r="E922" t="str">
            <v>rui_gaio@escol.pt</v>
          </cell>
          <cell r="F922" t="str">
            <v>Desconhecida</v>
          </cell>
          <cell r="G922" t="str">
            <v>Porto, Telef. 22  943 23 00 -  Fax 22 943 23 99 - A Marca é importada pela Afroluso</v>
          </cell>
          <cell r="H922" t="str">
            <v>Segurança</v>
          </cell>
          <cell r="I922" t="str">
            <v>Pasta Própria</v>
          </cell>
        </row>
        <row r="923">
          <cell r="A923" t="str">
            <v>ESCOL/GAMA</v>
          </cell>
          <cell r="B923" t="str">
            <v>ESCOL</v>
          </cell>
          <cell r="C923" t="str">
            <v>214 609 000</v>
          </cell>
          <cell r="D923" t="str">
            <v>214 609 099</v>
          </cell>
          <cell r="E923" t="str">
            <v>rui_gaio@escol.pt</v>
          </cell>
          <cell r="F923" t="str">
            <v>Desconhecida</v>
          </cell>
          <cell r="G923" t="str">
            <v>Porto, Telef. 22  943 23 00 -  Fax 22 943 23 99</v>
          </cell>
          <cell r="H923" t="str">
            <v>Extintores</v>
          </cell>
          <cell r="I923" t="str">
            <v>Pasta Própria</v>
          </cell>
        </row>
        <row r="924">
          <cell r="A924" t="str">
            <v>GAMA</v>
          </cell>
          <cell r="B924" t="str">
            <v>ESCOL</v>
          </cell>
          <cell r="C924" t="str">
            <v>214 609 000</v>
          </cell>
          <cell r="D924" t="str">
            <v>214 609 099</v>
          </cell>
          <cell r="E924" t="str">
            <v>rui_gaio@escol.pt</v>
          </cell>
          <cell r="F924" t="str">
            <v>Desconhecida</v>
          </cell>
          <cell r="G924" t="str">
            <v>Porto, Telef. 22  943 23 00 -  Fax 22 943 23 99</v>
          </cell>
          <cell r="H924" t="str">
            <v>Extintores</v>
          </cell>
          <cell r="I924" t="str">
            <v>Pasta Própria</v>
          </cell>
        </row>
        <row r="925">
          <cell r="A925" t="str">
            <v>ETECNO</v>
          </cell>
          <cell r="B925" t="str">
            <v>ELOTÉCNICO</v>
          </cell>
          <cell r="C925" t="str">
            <v>213 932 836</v>
          </cell>
          <cell r="D925" t="str">
            <v>213 932 839</v>
          </cell>
          <cell r="E925" t="str">
            <v>Desconhecido</v>
          </cell>
          <cell r="F925" t="str">
            <v>Desconhecida</v>
          </cell>
          <cell r="G925" t="str">
            <v>Cont. Sr. Luís Pinheiro</v>
          </cell>
          <cell r="H925" t="str">
            <v>Centrais telefónicas</v>
          </cell>
          <cell r="I925" t="str">
            <v>Soltos</v>
          </cell>
        </row>
        <row r="926">
          <cell r="A926" t="str">
            <v>SIEMENS</v>
          </cell>
          <cell r="B926" t="str">
            <v>TELEVAGA</v>
          </cell>
          <cell r="C926" t="str">
            <v>214 480 600</v>
          </cell>
          <cell r="D926" t="str">
            <v>214 480 601</v>
          </cell>
          <cell r="E926" t="str">
            <v>informações@televaga.pt</v>
          </cell>
          <cell r="F926" t="str">
            <v>www.televaga.pt</v>
          </cell>
          <cell r="G926" t="str">
            <v>Cont. Sr. Luís Pinheiro</v>
          </cell>
          <cell r="H926" t="str">
            <v>Centrais telefónicas</v>
          </cell>
          <cell r="I926" t="str">
            <v>Soltos</v>
          </cell>
        </row>
        <row r="927">
          <cell r="A927" t="str">
            <v>ALCATEL</v>
          </cell>
          <cell r="B927" t="str">
            <v>ALCATEL</v>
          </cell>
          <cell r="C927" t="str">
            <v>214 169 500</v>
          </cell>
          <cell r="D927" t="str">
            <v>214 169 557</v>
          </cell>
          <cell r="E927" t="str">
            <v>Desconhecido</v>
          </cell>
          <cell r="F927" t="str">
            <v>Desconhecida</v>
          </cell>
          <cell r="G927" t="str">
            <v>Cont. Sr. Luís Pinheiro</v>
          </cell>
          <cell r="H927" t="str">
            <v>Centrais telefónicas</v>
          </cell>
          <cell r="I927" t="str">
            <v>Pasta Própria</v>
          </cell>
        </row>
        <row r="928">
          <cell r="A928" t="str">
            <v>ERICSSON</v>
          </cell>
          <cell r="B928" t="str">
            <v>ERICSSON</v>
          </cell>
          <cell r="C928" t="str">
            <v>214 246 600</v>
          </cell>
          <cell r="D928" t="str">
            <v>214 249 321</v>
          </cell>
          <cell r="E928" t="str">
            <v>Desconhecido</v>
          </cell>
          <cell r="F928" t="str">
            <v>Desconhecida</v>
          </cell>
          <cell r="G928" t="str">
            <v>Cont. Sr. Luís Pinheiro</v>
          </cell>
          <cell r="H928" t="str">
            <v>Centrais telefónicas</v>
          </cell>
          <cell r="I928" t="str">
            <v>Pasta Própria</v>
          </cell>
        </row>
        <row r="929">
          <cell r="A929" t="str">
            <v>BELTRONICA</v>
          </cell>
          <cell r="B929" t="str">
            <v>BELTRÓNICA</v>
          </cell>
          <cell r="C929" t="str">
            <v>217 113 000</v>
          </cell>
          <cell r="D929" t="str">
            <v>217 142 095</v>
          </cell>
          <cell r="E929" t="str">
            <v>Desconhecido</v>
          </cell>
          <cell r="F929" t="str">
            <v>Desconhecida</v>
          </cell>
          <cell r="G929" t="str">
            <v>Cont. Sr. Luís Pinheiro</v>
          </cell>
          <cell r="H929" t="str">
            <v>Centrais telefónicas</v>
          </cell>
          <cell r="I929" t="str">
            <v>Pasta Própria</v>
          </cell>
        </row>
        <row r="930">
          <cell r="A930" t="str">
            <v>BELTRÓNICA</v>
          </cell>
          <cell r="B930" t="str">
            <v>BELTRÓNICA</v>
          </cell>
          <cell r="C930" t="str">
            <v>217 113 000</v>
          </cell>
          <cell r="D930" t="str">
            <v>217 142 095</v>
          </cell>
          <cell r="E930" t="str">
            <v>Desconhecido</v>
          </cell>
          <cell r="F930" t="str">
            <v>Desconhecida</v>
          </cell>
          <cell r="G930" t="str">
            <v>Cont. Sr. Luís Pinheiro</v>
          </cell>
          <cell r="H930" t="str">
            <v>Centrais telefónicas</v>
          </cell>
          <cell r="I930" t="str">
            <v>Pasta Própria</v>
          </cell>
        </row>
        <row r="931">
          <cell r="A931" t="str">
            <v>CTEL</v>
          </cell>
          <cell r="B931" t="str">
            <v>CTEL</v>
          </cell>
          <cell r="C931" t="str">
            <v>228 300 500</v>
          </cell>
          <cell r="D931" t="str">
            <v>228 300 672</v>
          </cell>
          <cell r="E931" t="str">
            <v>ctel@mail.telepac.pt</v>
          </cell>
          <cell r="F931" t="str">
            <v>www.socomec.com</v>
          </cell>
          <cell r="G931" t="str">
            <v>Cont. Sr. Luís Pinheiro</v>
          </cell>
          <cell r="H931" t="str">
            <v>Unidades UPS</v>
          </cell>
          <cell r="I931" t="str">
            <v>Pasta Própria</v>
          </cell>
        </row>
        <row r="932">
          <cell r="A932" t="str">
            <v>EUROMATEL</v>
          </cell>
          <cell r="B932" t="str">
            <v>EUROMATEL</v>
          </cell>
          <cell r="C932" t="str">
            <v>252 637 295</v>
          </cell>
          <cell r="D932" t="str">
            <v>252 637 290</v>
          </cell>
          <cell r="E932" t="str">
            <v>euromatel@euromatel.com</v>
          </cell>
          <cell r="F932" t="str">
            <v>www.euromatel.pt</v>
          </cell>
          <cell r="G932" t="str">
            <v>Cont. Sr. Luís Pinheiro</v>
          </cell>
          <cell r="H932" t="str">
            <v>Unidades UPS</v>
          </cell>
          <cell r="I932" t="str">
            <v>Pasta Própria</v>
          </cell>
        </row>
        <row r="933">
          <cell r="A933" t="str">
            <v>MGE</v>
          </cell>
          <cell r="B933" t="str">
            <v>MGE</v>
          </cell>
          <cell r="C933" t="str">
            <v>219 106 800</v>
          </cell>
          <cell r="D933" t="str">
            <v>219 106 801</v>
          </cell>
          <cell r="E933" t="str">
            <v>rui.vaz@mgeups.com</v>
          </cell>
          <cell r="F933" t="str">
            <v>Desconhecida</v>
          </cell>
          <cell r="G933" t="str">
            <v>Cont. Sr. Luís Pinheiro</v>
          </cell>
          <cell r="H933" t="str">
            <v>Unidades UPS</v>
          </cell>
          <cell r="I933" t="str">
            <v>Pasta Própria</v>
          </cell>
        </row>
        <row r="934">
          <cell r="A934" t="str">
            <v>VICTRON</v>
          </cell>
          <cell r="B934" t="str">
            <v>LUIS CARNEIRO</v>
          </cell>
          <cell r="C934" t="str">
            <v>214 267 780</v>
          </cell>
          <cell r="D934" t="str">
            <v>214 264 351</v>
          </cell>
          <cell r="E934" t="str">
            <v>Desconhecido</v>
          </cell>
          <cell r="F934" t="str">
            <v>Desconhecida</v>
          </cell>
          <cell r="G934" t="str">
            <v>Também é distribuido por : Norcete Tef. 22 830 07 65</v>
          </cell>
          <cell r="H934" t="str">
            <v>Unidades UPS</v>
          </cell>
          <cell r="I934" t="str">
            <v>Pasta Própria</v>
          </cell>
        </row>
        <row r="935">
          <cell r="A935" t="str">
            <v>TUDOR</v>
          </cell>
          <cell r="B935" t="str">
            <v>TUDOR</v>
          </cell>
          <cell r="C935" t="str">
            <v>214 198 948</v>
          </cell>
          <cell r="D935" t="str">
            <v>218 394 779</v>
          </cell>
          <cell r="E935" t="str">
            <v>alrica@alrica.pt</v>
          </cell>
          <cell r="F935" t="str">
            <v>www.alrica.pt</v>
          </cell>
          <cell r="G935" t="str">
            <v>Cont. Sr. Luís Pinheiro</v>
          </cell>
          <cell r="H935" t="str">
            <v>Baterias</v>
          </cell>
          <cell r="I935" t="str">
            <v>Pasta Própria</v>
          </cell>
        </row>
        <row r="936">
          <cell r="A936" t="str">
            <v>TELDITA</v>
          </cell>
          <cell r="B936" t="str">
            <v>TELDITA</v>
          </cell>
          <cell r="C936" t="str">
            <v>213 970 019</v>
          </cell>
          <cell r="D936" t="str">
            <v>213 970 022</v>
          </cell>
          <cell r="E936" t="str">
            <v>Desconhecido</v>
          </cell>
          <cell r="F936" t="str">
            <v>Desconhecida</v>
          </cell>
          <cell r="G936" t="str">
            <v>Cont. Sr. Luís Pinheiro</v>
          </cell>
          <cell r="H936" t="str">
            <v>Unidades UPS</v>
          </cell>
          <cell r="I936" t="str">
            <v>Pasta Própria</v>
          </cell>
        </row>
        <row r="937">
          <cell r="A937" t="str">
            <v>ONDYNE</v>
          </cell>
          <cell r="B937" t="str">
            <v>ONDYNE</v>
          </cell>
          <cell r="C937" t="str">
            <v>214 915 000</v>
          </cell>
          <cell r="D937" t="str">
            <v>214 914 999</v>
          </cell>
          <cell r="E937" t="str">
            <v>Desconhecido</v>
          </cell>
          <cell r="F937" t="str">
            <v>Desconhecida</v>
          </cell>
          <cell r="G937" t="str">
            <v>Cont. Sr. Luís Pinheiro</v>
          </cell>
          <cell r="H937" t="str">
            <v>Unidades UPS</v>
          </cell>
          <cell r="I937" t="str">
            <v>Pasta Própria</v>
          </cell>
        </row>
        <row r="938">
          <cell r="A938" t="str">
            <v>OFICEL</v>
          </cell>
          <cell r="B938" t="str">
            <v>OFICEL</v>
          </cell>
          <cell r="C938" t="str">
            <v>218 151 830</v>
          </cell>
          <cell r="D938" t="str">
            <v>218 150 293</v>
          </cell>
          <cell r="E938" t="str">
            <v>Desconhecido</v>
          </cell>
          <cell r="F938" t="str">
            <v>Desconhecida</v>
          </cell>
          <cell r="G938" t="str">
            <v>Cont. Sr. Luís Pinheiro</v>
          </cell>
          <cell r="H938" t="str">
            <v>Retificadores e alimentadores</v>
          </cell>
          <cell r="I938" t="str">
            <v>Pasta 48</v>
          </cell>
        </row>
        <row r="939">
          <cell r="A939" t="str">
            <v>SILCOM</v>
          </cell>
          <cell r="B939" t="str">
            <v>PROJECONTROL</v>
          </cell>
          <cell r="C939" t="str">
            <v>214 407 300</v>
          </cell>
          <cell r="D939" t="str">
            <v>214 411 812</v>
          </cell>
          <cell r="E939" t="str">
            <v>Desconhecido</v>
          </cell>
          <cell r="F939" t="str">
            <v>Desconhecida</v>
          </cell>
          <cell r="G939" t="str">
            <v>Cont. Sr. Luís Pinheiro</v>
          </cell>
          <cell r="H939" t="str">
            <v>Unidades UPS</v>
          </cell>
          <cell r="I939" t="str">
            <v>Pasta 48</v>
          </cell>
        </row>
        <row r="940">
          <cell r="A940" t="str">
            <v>APC</v>
          </cell>
          <cell r="B940" t="str">
            <v>APC</v>
          </cell>
          <cell r="C940" t="str">
            <v>214 407 304</v>
          </cell>
          <cell r="D940" t="str">
            <v>218 394 779</v>
          </cell>
          <cell r="E940" t="str">
            <v>cristina.antim@apcc.com</v>
          </cell>
          <cell r="F940" t="str">
            <v>www.apc.com</v>
          </cell>
          <cell r="G940" t="str">
            <v>Cont. Cristina Antim - Também é distribuida pela Gestiener, Telef. 212 509 197</v>
          </cell>
          <cell r="H940" t="str">
            <v>Unidades UPS</v>
          </cell>
          <cell r="I940" t="str">
            <v>Pasta 48</v>
          </cell>
        </row>
        <row r="941">
          <cell r="A941" t="str">
            <v>PELTOR</v>
          </cell>
          <cell r="B941" t="str">
            <v>PROJECTLINE</v>
          </cell>
          <cell r="C941" t="str">
            <v>218 394 770</v>
          </cell>
          <cell r="D941" t="str">
            <v>218 394 779</v>
          </cell>
          <cell r="E941" t="str">
            <v>alrica@alrica.pt</v>
          </cell>
          <cell r="F941" t="str">
            <v>www.alrica.pt</v>
          </cell>
          <cell r="G941" t="str">
            <v>Cont. Sr. Luís Pinheiro</v>
          </cell>
          <cell r="H941" t="str">
            <v>Sistemas de comunicação radio</v>
          </cell>
          <cell r="I941" t="str">
            <v>Pasta 48</v>
          </cell>
        </row>
        <row r="942">
          <cell r="A942" t="str">
            <v>GEOTRONICS</v>
          </cell>
          <cell r="B942" t="str">
            <v>PROJECTLINE</v>
          </cell>
          <cell r="C942" t="str">
            <v>218 394 770</v>
          </cell>
          <cell r="D942" t="str">
            <v>218 394 779</v>
          </cell>
          <cell r="E942" t="str">
            <v>alrica@alrica.pt</v>
          </cell>
          <cell r="F942" t="str">
            <v>www.alrica.pt</v>
          </cell>
          <cell r="G942" t="str">
            <v>Cont. Sr. Luís Pinheiro</v>
          </cell>
          <cell r="H942" t="str">
            <v>Sistemas de comunicação radio</v>
          </cell>
          <cell r="I942" t="str">
            <v>Pasta Própria</v>
          </cell>
        </row>
        <row r="943">
          <cell r="A943" t="str">
            <v>CELESTION</v>
          </cell>
          <cell r="B943" t="str">
            <v>SOLERCINE</v>
          </cell>
          <cell r="C943" t="str">
            <v>217 112 299</v>
          </cell>
          <cell r="D943" t="str">
            <v>217 112 290</v>
          </cell>
          <cell r="E943" t="str">
            <v>Desconhecido</v>
          </cell>
          <cell r="F943" t="str">
            <v>Desconhecida</v>
          </cell>
          <cell r="G943" t="str">
            <v>Porto Fax. 222 005 056</v>
          </cell>
          <cell r="H943" t="str">
            <v>Equipamentos Cénico</v>
          </cell>
          <cell r="I943" t="str">
            <v>Soltos</v>
          </cell>
        </row>
        <row r="944">
          <cell r="A944" t="str">
            <v>Wharfedade</v>
          </cell>
          <cell r="B944" t="str">
            <v>SOLERCINE</v>
          </cell>
          <cell r="C944" t="str">
            <v>217 112 299</v>
          </cell>
          <cell r="D944" t="str">
            <v>217 112 290</v>
          </cell>
          <cell r="E944" t="str">
            <v>Desconhecido</v>
          </cell>
          <cell r="F944" t="str">
            <v>Desconhecida</v>
          </cell>
          <cell r="G944" t="str">
            <v>Porto Fax. 222 005 056</v>
          </cell>
          <cell r="H944" t="str">
            <v>Equipamentos Cénico</v>
          </cell>
          <cell r="I944" t="str">
            <v>Soltos</v>
          </cell>
        </row>
        <row r="945">
          <cell r="A945" t="str">
            <v>Buhl</v>
          </cell>
          <cell r="B945" t="str">
            <v>SOLERCINE</v>
          </cell>
          <cell r="C945" t="str">
            <v>217 112 299</v>
          </cell>
          <cell r="D945" t="str">
            <v>217 112 290</v>
          </cell>
          <cell r="E945" t="str">
            <v>Desconhecido</v>
          </cell>
          <cell r="F945" t="str">
            <v>Desconhecida</v>
          </cell>
          <cell r="G945" t="str">
            <v>Porto Fax. 222 005 056</v>
          </cell>
          <cell r="H945" t="str">
            <v>Equipamentos Cénico</v>
          </cell>
          <cell r="I945" t="str">
            <v>Soltos</v>
          </cell>
        </row>
        <row r="946">
          <cell r="A946" t="str">
            <v>Master</v>
          </cell>
          <cell r="B946" t="str">
            <v>SOLERCINE</v>
          </cell>
          <cell r="C946" t="str">
            <v>217 112 299</v>
          </cell>
          <cell r="D946" t="str">
            <v>217 112 290</v>
          </cell>
          <cell r="E946" t="str">
            <v>Desconhecido</v>
          </cell>
          <cell r="F946" t="str">
            <v>Desconhecida</v>
          </cell>
          <cell r="G946" t="str">
            <v>Porto Fax. 222 005 056</v>
          </cell>
          <cell r="H946" t="str">
            <v>Equipamentos Cénico</v>
          </cell>
          <cell r="I946" t="str">
            <v>Soltos</v>
          </cell>
        </row>
        <row r="947">
          <cell r="A947" t="str">
            <v>LSC</v>
          </cell>
          <cell r="B947" t="str">
            <v>SOLERCINE</v>
          </cell>
          <cell r="C947" t="str">
            <v>217 112 299</v>
          </cell>
          <cell r="D947" t="str">
            <v>217 112 290</v>
          </cell>
          <cell r="E947" t="str">
            <v>Desconhecido</v>
          </cell>
          <cell r="F947" t="str">
            <v>Desconhecida</v>
          </cell>
          <cell r="G947" t="str">
            <v>Porto Fax. 222 005 056</v>
          </cell>
          <cell r="H947" t="str">
            <v>Equipamentos Cénico</v>
          </cell>
          <cell r="I947" t="str">
            <v>Soltos</v>
          </cell>
        </row>
        <row r="948">
          <cell r="A948" t="str">
            <v>SOUNDTUBE</v>
          </cell>
          <cell r="B948" t="str">
            <v>SOLERCINE</v>
          </cell>
          <cell r="C948" t="str">
            <v>217 112 299</v>
          </cell>
          <cell r="D948" t="str">
            <v>217 112 290</v>
          </cell>
          <cell r="E948" t="str">
            <v>Desconhecido</v>
          </cell>
          <cell r="F948" t="str">
            <v>Desconhecida</v>
          </cell>
          <cell r="G948" t="str">
            <v>Porto Fax. 222 005 056</v>
          </cell>
          <cell r="H948" t="str">
            <v>Equipamentos Cénico</v>
          </cell>
          <cell r="I948" t="str">
            <v>Soltos</v>
          </cell>
        </row>
        <row r="949">
          <cell r="A949" t="str">
            <v>USHIO</v>
          </cell>
          <cell r="B949" t="str">
            <v>SOLERCINE</v>
          </cell>
          <cell r="C949" t="str">
            <v>217 112 299</v>
          </cell>
          <cell r="D949" t="str">
            <v>217 112 290</v>
          </cell>
          <cell r="E949" t="str">
            <v>Desconhecido</v>
          </cell>
          <cell r="F949" t="str">
            <v>Desconhecida</v>
          </cell>
          <cell r="G949" t="str">
            <v>Porto Fax. 222 005 056</v>
          </cell>
          <cell r="H949" t="str">
            <v>Equipamentos Cénico</v>
          </cell>
          <cell r="I949" t="str">
            <v>Soltos</v>
          </cell>
        </row>
        <row r="950">
          <cell r="A950" t="str">
            <v>Valadares</v>
          </cell>
          <cell r="B950" t="str">
            <v>Valadares</v>
          </cell>
          <cell r="C950" t="str">
            <v>217 120 466</v>
          </cell>
          <cell r="D950" t="str">
            <v>217 120 468</v>
          </cell>
          <cell r="E950" t="str">
            <v>valadares@valadares.com</v>
          </cell>
          <cell r="F950" t="str">
            <v>www.valadares.com</v>
          </cell>
          <cell r="G950" t="str">
            <v>Porto - Telef. 22 7150000 - Fax 22 7150090 - Também é distribuído pela Eurotubos</v>
          </cell>
          <cell r="H950" t="str">
            <v>Louças sanitárias</v>
          </cell>
          <cell r="I950" t="str">
            <v>Pasta águas e esgotos</v>
          </cell>
        </row>
        <row r="951">
          <cell r="A951" t="str">
            <v>Jacuzzi</v>
          </cell>
          <cell r="B951" t="str">
            <v>Valadares</v>
          </cell>
          <cell r="C951" t="str">
            <v>217 120 466</v>
          </cell>
          <cell r="D951" t="str">
            <v>217 120 468</v>
          </cell>
          <cell r="E951" t="str">
            <v>valadares@valadares.com</v>
          </cell>
          <cell r="F951" t="str">
            <v>www.valadares.com</v>
          </cell>
          <cell r="G951" t="str">
            <v>Porto - Telef. 22 7150000 - Fax 22 7150090 - Também é distribuído pela Eurotubos</v>
          </cell>
          <cell r="H951" t="str">
            <v>Louças sanitárias</v>
          </cell>
          <cell r="I951" t="str">
            <v>Pasta águas e esgotos</v>
          </cell>
        </row>
        <row r="952">
          <cell r="A952" t="str">
            <v>MBBGELMA</v>
          </cell>
          <cell r="B952" t="str">
            <v>QuadriSistemas</v>
          </cell>
          <cell r="C952" t="str">
            <v>217 220 160</v>
          </cell>
          <cell r="D952" t="str">
            <v>217 268 280</v>
          </cell>
          <cell r="E952" t="str">
            <v>Quadrisistemas@quadrisistemas.pt</v>
          </cell>
          <cell r="F952" t="str">
            <v>www.quadrisistemas.pt</v>
          </cell>
          <cell r="G952" t="str">
            <v>Cont. Fernando Resende</v>
          </cell>
          <cell r="H952" t="str">
            <v>Relógios de ponto</v>
          </cell>
          <cell r="I952" t="str">
            <v>Pasta 30</v>
          </cell>
        </row>
        <row r="953">
          <cell r="A953" t="str">
            <v>MBB GELMA</v>
          </cell>
          <cell r="B953" t="str">
            <v>QuadriSistemas</v>
          </cell>
          <cell r="C953" t="str">
            <v>217 220 160</v>
          </cell>
          <cell r="D953" t="str">
            <v>217 268 280</v>
          </cell>
          <cell r="E953" t="str">
            <v>Quadrisistemas@quadrisistemas.pt</v>
          </cell>
          <cell r="F953" t="str">
            <v>www.quadrisistemas.pt</v>
          </cell>
          <cell r="G953" t="str">
            <v>Cont. Fernando Resende</v>
          </cell>
          <cell r="H953" t="str">
            <v>Relógios de ponto</v>
          </cell>
          <cell r="I953" t="str">
            <v>Pasta 30</v>
          </cell>
        </row>
        <row r="954">
          <cell r="A954" t="str">
            <v>MBB</v>
          </cell>
          <cell r="B954" t="str">
            <v>QuadriSistemas</v>
          </cell>
          <cell r="C954" t="str">
            <v>217 220 160</v>
          </cell>
          <cell r="D954" t="str">
            <v>217 268 280</v>
          </cell>
          <cell r="E954" t="str">
            <v>Quadrisistemas@quadrisistemas.pt</v>
          </cell>
          <cell r="F954" t="str">
            <v>www.quadrisistemas.pt</v>
          </cell>
          <cell r="G954" t="str">
            <v>Cont. Fernando Resende</v>
          </cell>
          <cell r="H954" t="str">
            <v>Relógios de ponto</v>
          </cell>
          <cell r="I954" t="str">
            <v>Pasta 30</v>
          </cell>
        </row>
        <row r="955">
          <cell r="A955" t="str">
            <v>GELMA</v>
          </cell>
          <cell r="B955" t="str">
            <v>QuadriSistemas</v>
          </cell>
          <cell r="C955" t="str">
            <v>217 220 160</v>
          </cell>
          <cell r="D955" t="str">
            <v>217 268 280</v>
          </cell>
          <cell r="E955" t="str">
            <v>Quadrisistemas@quadrisistemas.pt</v>
          </cell>
          <cell r="F955" t="str">
            <v>www.quadrisistemas.pt</v>
          </cell>
          <cell r="G955" t="str">
            <v>Cont. Fernando Resende</v>
          </cell>
          <cell r="H955" t="str">
            <v>Relógios de ponto</v>
          </cell>
          <cell r="I955" t="str">
            <v>Pasta 30</v>
          </cell>
        </row>
        <row r="956">
          <cell r="A956" t="str">
            <v>Win Time</v>
          </cell>
          <cell r="B956" t="str">
            <v>QuadriSistemas</v>
          </cell>
          <cell r="C956" t="str">
            <v>217 220 160</v>
          </cell>
          <cell r="D956" t="str">
            <v>217 268 280</v>
          </cell>
          <cell r="E956" t="str">
            <v>Quadrisistemas@quadrisistemas.pt</v>
          </cell>
          <cell r="F956" t="str">
            <v>www.quadrisistemas.pt</v>
          </cell>
          <cell r="G956" t="str">
            <v>Cont. Fernando Resende</v>
          </cell>
          <cell r="H956" t="str">
            <v>Software para relógios de ponto</v>
          </cell>
          <cell r="I956" t="str">
            <v>Pasta 48</v>
          </cell>
        </row>
        <row r="957">
          <cell r="A957" t="str">
            <v>Johnson Controls</v>
          </cell>
          <cell r="B957" t="str">
            <v>Contimetra</v>
          </cell>
          <cell r="C957" t="str">
            <v>213 860 500</v>
          </cell>
          <cell r="D957" t="str">
            <v>213 867 006</v>
          </cell>
          <cell r="E957" t="str">
            <v>Desconhecido</v>
          </cell>
          <cell r="F957" t="str">
            <v>Desconhecida</v>
          </cell>
          <cell r="G957" t="str">
            <v>Cont. Sr. João de Almeida Dias</v>
          </cell>
          <cell r="H957" t="str">
            <v>Equipamentos de  gestão técnica</v>
          </cell>
          <cell r="I957" t="str">
            <v>Pasta 48</v>
          </cell>
        </row>
        <row r="958">
          <cell r="A958" t="str">
            <v>Johnson</v>
          </cell>
          <cell r="B958" t="str">
            <v>Contimetra</v>
          </cell>
          <cell r="C958" t="str">
            <v>213 860 500</v>
          </cell>
          <cell r="D958" t="str">
            <v>213 867 006</v>
          </cell>
          <cell r="E958" t="str">
            <v>Desconhecido</v>
          </cell>
          <cell r="F958" t="str">
            <v>Desconhecida</v>
          </cell>
          <cell r="G958" t="str">
            <v>Cont. Sr. João de Almeida Dias</v>
          </cell>
          <cell r="H958" t="str">
            <v>Equipamentos de gestão técnica</v>
          </cell>
          <cell r="I958" t="str">
            <v>Pasta 48</v>
          </cell>
        </row>
        <row r="959">
          <cell r="A959" t="str">
            <v>Macro</v>
          </cell>
          <cell r="B959" t="str">
            <v>Macrocim</v>
          </cell>
          <cell r="C959" t="str">
            <v>213 876 970</v>
          </cell>
          <cell r="D959" t="str">
            <v>213 830 143</v>
          </cell>
          <cell r="E959" t="str">
            <v>Desconhecido</v>
          </cell>
          <cell r="F959" t="str">
            <v>Desconhecida</v>
          </cell>
          <cell r="G959" t="str">
            <v>Cont. Sr. João de Almeida Dias</v>
          </cell>
          <cell r="H959" t="str">
            <v>Válvulas e marcos de incêndio</v>
          </cell>
          <cell r="I959" t="str">
            <v>Pasta 48</v>
          </cell>
        </row>
        <row r="960">
          <cell r="A960" t="str">
            <v>Exmon</v>
          </cell>
          <cell r="B960" t="str">
            <v>Vigilarme</v>
          </cell>
          <cell r="C960" t="str">
            <v>219 245 363</v>
          </cell>
          <cell r="D960" t="str">
            <v>219 240 566</v>
          </cell>
          <cell r="E960" t="str">
            <v>vigilarme@mail.telepac.pt</v>
          </cell>
          <cell r="F960" t="str">
            <v>www.vigilarme.pt</v>
          </cell>
          <cell r="G960" t="str">
            <v>Porto - Telef. 229 419 248, Fax 229 415 591</v>
          </cell>
          <cell r="H960" t="str">
            <v>Extintores</v>
          </cell>
          <cell r="I960" t="str">
            <v>Pasta própria</v>
          </cell>
        </row>
        <row r="961">
          <cell r="A961" t="str">
            <v>Martin</v>
          </cell>
          <cell r="B961" t="str">
            <v>JCS - Serviços de consulturia, Lda.</v>
          </cell>
          <cell r="C961" t="str">
            <v>229 438 690</v>
          </cell>
          <cell r="D961" t="str">
            <v>230 438 691</v>
          </cell>
          <cell r="E961" t="str">
            <v>csantos@jos.pt</v>
          </cell>
          <cell r="F961" t="str">
            <v>www.martin.dk</v>
          </cell>
          <cell r="G961" t="str">
            <v>Cont. Sr. Luís Pinheiro</v>
          </cell>
          <cell r="H961" t="str">
            <v>Iluminação decorativa</v>
          </cell>
          <cell r="I961" t="str">
            <v>Pasta 30</v>
          </cell>
        </row>
        <row r="962">
          <cell r="A962" t="str">
            <v>Martín</v>
          </cell>
          <cell r="B962" t="str">
            <v>JCS - Serviços de consulturia, Lda.</v>
          </cell>
          <cell r="C962" t="str">
            <v>229 438 690</v>
          </cell>
          <cell r="D962" t="str">
            <v>230 438 691</v>
          </cell>
          <cell r="E962" t="str">
            <v>csantos@jos.pt</v>
          </cell>
          <cell r="F962" t="str">
            <v>www.martin.dk</v>
          </cell>
          <cell r="G962" t="str">
            <v>Cont. Sr. Luís Pinheiro</v>
          </cell>
          <cell r="H962" t="str">
            <v>Iluminação decorativa</v>
          </cell>
          <cell r="I962" t="str">
            <v>Pasta 30</v>
          </cell>
        </row>
        <row r="963">
          <cell r="A963" t="str">
            <v>KILSEN</v>
          </cell>
          <cell r="B963" t="str">
            <v>Orlando Portela</v>
          </cell>
          <cell r="C963" t="str">
            <v>219 379 070</v>
          </cell>
          <cell r="D963" t="str">
            <v>219 379 037</v>
          </cell>
          <cell r="E963" t="str">
            <v>orpor@mail.telepac.pt</v>
          </cell>
          <cell r="F963" t="str">
            <v>Desconhecida</v>
          </cell>
          <cell r="G963" t="str">
            <v>Contacto Sr.Fernando Rodrigues, Porto Telef. 22 6007725 - Fax 22 6093644</v>
          </cell>
          <cell r="H963" t="str">
            <v>Segurança</v>
          </cell>
          <cell r="I963" t="str">
            <v>Pasta Própria</v>
          </cell>
        </row>
        <row r="964">
          <cell r="A964" t="str">
            <v>TECNOALARM</v>
          </cell>
          <cell r="B964" t="str">
            <v>Orlando Portela</v>
          </cell>
          <cell r="C964" t="str">
            <v>219 379 070</v>
          </cell>
          <cell r="D964" t="str">
            <v>219 379 037</v>
          </cell>
          <cell r="E964" t="str">
            <v>orpor@mail.telepac.pt</v>
          </cell>
          <cell r="F964" t="str">
            <v>Desconhecida</v>
          </cell>
          <cell r="G964" t="str">
            <v>Contacto Sr.Fernando Rodrigues, Porto Telef. 22 6007725 - Fax 22 6093644</v>
          </cell>
          <cell r="H964" t="str">
            <v>Segurança</v>
          </cell>
          <cell r="I964" t="str">
            <v>Pasta Própria</v>
          </cell>
        </row>
        <row r="965">
          <cell r="A965" t="str">
            <v>VIDEX</v>
          </cell>
          <cell r="B965" t="str">
            <v>Orlando Portela</v>
          </cell>
          <cell r="C965" t="str">
            <v>219 379 070</v>
          </cell>
          <cell r="D965" t="str">
            <v>219 379 037</v>
          </cell>
          <cell r="E965" t="str">
            <v>orpor@mail.telepac.pt</v>
          </cell>
          <cell r="F965" t="str">
            <v>www.videx.it</v>
          </cell>
          <cell r="G965" t="str">
            <v>Contacto Sr.Fernando Rodrigues, Porto Telef. 22 6007725 - Fax 22 6093644</v>
          </cell>
          <cell r="H965" t="str">
            <v>Video Porteiro</v>
          </cell>
          <cell r="I965" t="str">
            <v>Pasta Própria</v>
          </cell>
        </row>
        <row r="966">
          <cell r="A966" t="str">
            <v>S.D.S.</v>
          </cell>
          <cell r="B966" t="str">
            <v>Orlando Portela</v>
          </cell>
          <cell r="C966" t="str">
            <v>219 379 070</v>
          </cell>
          <cell r="D966" t="str">
            <v>219 379 037</v>
          </cell>
          <cell r="E966" t="str">
            <v>orpor@mail.telepac.pt</v>
          </cell>
          <cell r="F966" t="str">
            <v>www.sdscctv.it</v>
          </cell>
          <cell r="G966" t="str">
            <v>Contacto Sr.Fernando Rodrigues, Porto Telef. 22 6007725 - Fax 22 6093644</v>
          </cell>
          <cell r="H966" t="str">
            <v>CCTV</v>
          </cell>
          <cell r="I966" t="str">
            <v>Pasta Própria</v>
          </cell>
        </row>
        <row r="967">
          <cell r="A967" t="str">
            <v>S. D. S.</v>
          </cell>
          <cell r="B967" t="str">
            <v>Orlando Portela</v>
          </cell>
          <cell r="C967" t="str">
            <v>219 379 070</v>
          </cell>
          <cell r="D967" t="str">
            <v>219 379 037</v>
          </cell>
          <cell r="E967" t="str">
            <v>orpor@mail.telepac.pt</v>
          </cell>
          <cell r="F967" t="str">
            <v>www.sdscctv.it</v>
          </cell>
          <cell r="G967" t="str">
            <v>Contacto Sr.Fernando Rodrigues, Porto Telef. 22 6007725 - Fax 22 6093644</v>
          </cell>
          <cell r="H967" t="str">
            <v>CCTV</v>
          </cell>
          <cell r="I967" t="str">
            <v>Pasta Própria</v>
          </cell>
        </row>
        <row r="968">
          <cell r="A968" t="str">
            <v>EMERGI-LITE</v>
          </cell>
          <cell r="B968" t="str">
            <v>Orlando Portela</v>
          </cell>
          <cell r="C968" t="str">
            <v>219 379 070</v>
          </cell>
          <cell r="D968" t="str">
            <v>219 379 037</v>
          </cell>
          <cell r="E968" t="str">
            <v>orpor@mail.telepac.pt</v>
          </cell>
          <cell r="F968" t="str">
            <v>Desconhecida</v>
          </cell>
          <cell r="G968" t="str">
            <v>Contacto Sr.Fernando Rodrigues, Porto Telef. 22 6007725 - Fax 22 6093644</v>
          </cell>
          <cell r="H968" t="str">
            <v>Iluminação de emergência</v>
          </cell>
          <cell r="I968" t="str">
            <v>Pasta Própria</v>
          </cell>
        </row>
        <row r="969">
          <cell r="A969" t="str">
            <v>EMERGI - LITE</v>
          </cell>
          <cell r="B969" t="str">
            <v>Orlando Portela</v>
          </cell>
          <cell r="C969" t="str">
            <v>219 379 070</v>
          </cell>
          <cell r="D969" t="str">
            <v>219 379 037</v>
          </cell>
          <cell r="E969" t="str">
            <v>orpor@mail.telepac.pt</v>
          </cell>
          <cell r="F969" t="str">
            <v>Desconhecida</v>
          </cell>
          <cell r="G969" t="str">
            <v>Contacto Sr.Fernando Rodrigues, Porto Telef. 22 6007725 - Fax 22 6093644</v>
          </cell>
          <cell r="H969" t="str">
            <v>Iluminação de emergência</v>
          </cell>
          <cell r="I969" t="str">
            <v>Pasta Própria</v>
          </cell>
        </row>
        <row r="970">
          <cell r="A970" t="str">
            <v>EXPORLUX</v>
          </cell>
          <cell r="B970" t="str">
            <v>EXPORLUX</v>
          </cell>
          <cell r="C970" t="str">
            <v>234 660 770</v>
          </cell>
          <cell r="D970" t="str">
            <v>234 666 771</v>
          </cell>
          <cell r="E970" t="str">
            <v>exporlux@mail.telepac.pt</v>
          </cell>
          <cell r="F970" t="str">
            <v>www.ramalhos-sa.pt/exporlux</v>
          </cell>
          <cell r="G970" t="str">
            <v>Porto - Telef. 229 419 248, Fax 229 415 591</v>
          </cell>
          <cell r="H970" t="str">
            <v>Iluminação</v>
          </cell>
          <cell r="I970" t="str">
            <v>Pasta Própria</v>
          </cell>
        </row>
        <row r="971">
          <cell r="A971" t="str">
            <v>Extérieur Vert</v>
          </cell>
          <cell r="B971" t="str">
            <v>EXPORLUX</v>
          </cell>
          <cell r="C971" t="str">
            <v>234 660 770</v>
          </cell>
          <cell r="D971" t="str">
            <v>234 666 771</v>
          </cell>
          <cell r="E971" t="str">
            <v>exporlux@mail.telepac.pt</v>
          </cell>
          <cell r="F971" t="str">
            <v>www.ramalhos-sa.pt/exporlux</v>
          </cell>
          <cell r="G971" t="str">
            <v>Também é distribuída pela M.Z. ILUMINAÇÃO e pela TECNICON</v>
          </cell>
          <cell r="H971" t="str">
            <v>Iluminação</v>
          </cell>
          <cell r="I971" t="str">
            <v>Pasta Própria</v>
          </cell>
        </row>
        <row r="972">
          <cell r="A972" t="str">
            <v>Extérieur</v>
          </cell>
          <cell r="B972" t="str">
            <v>EXPORLUX</v>
          </cell>
          <cell r="C972" t="str">
            <v>234 660 770</v>
          </cell>
          <cell r="D972" t="str">
            <v>234 666 771</v>
          </cell>
          <cell r="E972" t="str">
            <v>exporlux@mail.telepac.pt</v>
          </cell>
          <cell r="F972" t="str">
            <v>www.ramalhos-sa.pt/exporlux</v>
          </cell>
          <cell r="G972" t="str">
            <v>Também é distribuída pela M.Z. ILUMINAÇÃO e pela TECNICON</v>
          </cell>
          <cell r="H972" t="str">
            <v>Iluminação</v>
          </cell>
          <cell r="I972" t="str">
            <v>Pasta Própria</v>
          </cell>
        </row>
        <row r="973">
          <cell r="A973" t="str">
            <v>Vert</v>
          </cell>
          <cell r="B973" t="str">
            <v>EXPORLUX</v>
          </cell>
          <cell r="C973" t="str">
            <v>234 660 770</v>
          </cell>
          <cell r="D973" t="str">
            <v>234 666 771</v>
          </cell>
          <cell r="E973" t="str">
            <v>exporlux@mail.telepac.pt</v>
          </cell>
          <cell r="F973" t="str">
            <v>www.ramalhos-sa.pt/exporlux</v>
          </cell>
          <cell r="G973" t="str">
            <v>Também é distribuída pela M.Z. ILUMINAÇÃO e pela TECNICON</v>
          </cell>
          <cell r="H973" t="str">
            <v>Iluminação</v>
          </cell>
          <cell r="I973" t="str">
            <v>Pasta Própria</v>
          </cell>
        </row>
        <row r="974">
          <cell r="A974" t="str">
            <v>TEAC</v>
          </cell>
          <cell r="B974" t="str">
            <v>ALRICA</v>
          </cell>
          <cell r="C974" t="str">
            <v>218 394 770</v>
          </cell>
          <cell r="D974" t="str">
            <v>218 394 779</v>
          </cell>
          <cell r="E974" t="str">
            <v>alrica@alrica.pt</v>
          </cell>
          <cell r="F974" t="str">
            <v>www.alrica.pt</v>
          </cell>
          <cell r="G974" t="str">
            <v>Cont. Sr. Luís Pinheiro</v>
          </cell>
          <cell r="H974" t="str">
            <v>Som e Vídeo</v>
          </cell>
          <cell r="I974" t="str">
            <v>Pasta 30</v>
          </cell>
        </row>
        <row r="975">
          <cell r="A975" t="str">
            <v>AB INTERNAT</v>
          </cell>
          <cell r="B975" t="str">
            <v>ALRICA</v>
          </cell>
          <cell r="C975" t="str">
            <v>218 394 770</v>
          </cell>
          <cell r="D975" t="str">
            <v>218 394 779</v>
          </cell>
          <cell r="E975" t="str">
            <v>alrica@alrica.pt</v>
          </cell>
          <cell r="F975" t="str">
            <v>www.alrica.pt</v>
          </cell>
          <cell r="G975" t="str">
            <v>Cont. Sr. Luís Pinheiro</v>
          </cell>
          <cell r="H975" t="str">
            <v>Som e Vídeo</v>
          </cell>
          <cell r="I975" t="str">
            <v>Pasta 30</v>
          </cell>
        </row>
        <row r="976">
          <cell r="A976" t="str">
            <v>AB INTERNAT</v>
          </cell>
          <cell r="B976" t="str">
            <v>ALRICA</v>
          </cell>
          <cell r="C976" t="str">
            <v>218 394 770</v>
          </cell>
          <cell r="D976" t="str">
            <v>218 394 779</v>
          </cell>
          <cell r="E976" t="str">
            <v>alrica@alrica.pt</v>
          </cell>
          <cell r="F976" t="str">
            <v>www.alrica.pt</v>
          </cell>
          <cell r="G976" t="str">
            <v>Cont. Sr. Luís Pinheiro</v>
          </cell>
          <cell r="H976" t="str">
            <v>Som e Vídeo</v>
          </cell>
          <cell r="I976" t="str">
            <v>Pasta 30</v>
          </cell>
        </row>
        <row r="977">
          <cell r="A977" t="str">
            <v>CERWING-VEGA</v>
          </cell>
          <cell r="B977" t="str">
            <v>ALRICA</v>
          </cell>
          <cell r="C977" t="str">
            <v>218 394 770</v>
          </cell>
          <cell r="D977" t="str">
            <v>218 394 779</v>
          </cell>
          <cell r="E977" t="str">
            <v>alrica@alrica.pt</v>
          </cell>
          <cell r="F977" t="str">
            <v>www.alrica.pt</v>
          </cell>
          <cell r="G977" t="str">
            <v>Cont. Sr. Luís Pinheiro</v>
          </cell>
          <cell r="H977" t="str">
            <v>Som e Vídeo</v>
          </cell>
          <cell r="I977" t="str">
            <v>Pasta 30</v>
          </cell>
        </row>
        <row r="978">
          <cell r="A978" t="str">
            <v>CERWING - VEGA</v>
          </cell>
          <cell r="B978" t="str">
            <v>ALRICA</v>
          </cell>
          <cell r="C978" t="str">
            <v>218 394 770</v>
          </cell>
          <cell r="D978" t="str">
            <v>218 394 779</v>
          </cell>
          <cell r="E978" t="str">
            <v>alrica@alrica.pt</v>
          </cell>
          <cell r="F978" t="str">
            <v>www.alrica.pt</v>
          </cell>
          <cell r="G978" t="str">
            <v>Cont. Sr. Luís Pinheiro</v>
          </cell>
          <cell r="H978" t="str">
            <v>Som e Vídeo</v>
          </cell>
          <cell r="I978" t="str">
            <v>Pasta 30</v>
          </cell>
        </row>
        <row r="979">
          <cell r="A979" t="str">
            <v>BEST-LIGHT</v>
          </cell>
          <cell r="B979" t="str">
            <v>ALRICA</v>
          </cell>
          <cell r="C979" t="str">
            <v>218 394 770</v>
          </cell>
          <cell r="D979" t="str">
            <v>218 394 779</v>
          </cell>
          <cell r="E979" t="str">
            <v>alrica@alrica.pt</v>
          </cell>
          <cell r="F979" t="str">
            <v>www.alrica.pt</v>
          </cell>
          <cell r="G979" t="str">
            <v>Cont. Sr. Luís Pinheiro</v>
          </cell>
          <cell r="H979" t="str">
            <v>Som e Vídeo</v>
          </cell>
          <cell r="I979" t="str">
            <v>Pasta 30</v>
          </cell>
        </row>
        <row r="980">
          <cell r="A980" t="str">
            <v>BEST - LIGHT</v>
          </cell>
          <cell r="B980" t="str">
            <v>ALRICA</v>
          </cell>
          <cell r="C980" t="str">
            <v>218 394 770</v>
          </cell>
          <cell r="D980" t="str">
            <v>218 394 779</v>
          </cell>
          <cell r="E980" t="str">
            <v>alrica@alrica.pt</v>
          </cell>
          <cell r="F980" t="str">
            <v>www.alrica.pt</v>
          </cell>
          <cell r="G980" t="str">
            <v>Cont. Sr. Luís Pinheiro</v>
          </cell>
          <cell r="H980" t="str">
            <v>Som e Vídeo</v>
          </cell>
          <cell r="I980" t="str">
            <v>Pasta 30</v>
          </cell>
        </row>
        <row r="981">
          <cell r="A981" t="str">
            <v>HK</v>
          </cell>
          <cell r="B981" t="str">
            <v>ALRICA</v>
          </cell>
          <cell r="C981" t="str">
            <v>218 394 770</v>
          </cell>
          <cell r="D981" t="str">
            <v>218 394 779</v>
          </cell>
          <cell r="E981" t="str">
            <v>alrica@alrica.pt</v>
          </cell>
          <cell r="F981" t="str">
            <v>www.alrica.pt</v>
          </cell>
          <cell r="G981" t="str">
            <v>Cont. Sr. Luís Pinheiro</v>
          </cell>
          <cell r="H981" t="str">
            <v>Som e Vídeo</v>
          </cell>
          <cell r="I981" t="str">
            <v>Pasta 30</v>
          </cell>
        </row>
        <row r="982">
          <cell r="A982" t="str">
            <v>HK AUDIO</v>
          </cell>
          <cell r="B982" t="str">
            <v>ALRICA</v>
          </cell>
          <cell r="C982" t="str">
            <v>218 394 770</v>
          </cell>
          <cell r="D982" t="str">
            <v>218 394 779</v>
          </cell>
          <cell r="E982" t="str">
            <v>alrica@alrica.pt</v>
          </cell>
          <cell r="F982" t="str">
            <v>www.alrica.pt</v>
          </cell>
          <cell r="G982" t="str">
            <v>Cont. Sr. Luís Pinheiro</v>
          </cell>
          <cell r="H982" t="str">
            <v>Som e Vídeo</v>
          </cell>
          <cell r="I982" t="str">
            <v>Soltos</v>
          </cell>
        </row>
        <row r="983">
          <cell r="A983" t="str">
            <v>HUGHES &amp; KETTNER</v>
          </cell>
          <cell r="B983" t="str">
            <v>ALRICA</v>
          </cell>
          <cell r="C983" t="str">
            <v>218 394 770</v>
          </cell>
          <cell r="D983" t="str">
            <v>218 394 779</v>
          </cell>
          <cell r="E983" t="str">
            <v>alrica@alrica.pt</v>
          </cell>
          <cell r="F983" t="str">
            <v>www.alrica.pt</v>
          </cell>
          <cell r="G983" t="str">
            <v>Cont. Sr. Luís Pinheiro</v>
          </cell>
          <cell r="H983" t="str">
            <v>Som e Vídeo</v>
          </cell>
          <cell r="I983" t="str">
            <v>Soltos</v>
          </cell>
        </row>
        <row r="984">
          <cell r="A984" t="str">
            <v>BASF PRO</v>
          </cell>
          <cell r="B984" t="str">
            <v>ALRICA</v>
          </cell>
          <cell r="C984" t="str">
            <v>218 394 770</v>
          </cell>
          <cell r="D984" t="str">
            <v>218 394 779</v>
          </cell>
          <cell r="E984" t="str">
            <v>alrica@alrica.pt</v>
          </cell>
          <cell r="F984" t="str">
            <v>www.alrica.pt</v>
          </cell>
          <cell r="G984" t="str">
            <v>Cont. Sr. Luís Pinheiro</v>
          </cell>
          <cell r="H984" t="str">
            <v>Som e Vídeo</v>
          </cell>
          <cell r="I984" t="str">
            <v>Soltos</v>
          </cell>
        </row>
        <row r="985">
          <cell r="A985" t="str">
            <v>STANTON</v>
          </cell>
          <cell r="B985" t="str">
            <v>ALRICA</v>
          </cell>
          <cell r="C985" t="str">
            <v>218 394 770</v>
          </cell>
          <cell r="D985" t="str">
            <v>218 394 779</v>
          </cell>
          <cell r="E985" t="str">
            <v>alrica@alrica.pt</v>
          </cell>
          <cell r="F985" t="str">
            <v>www.alrica.pt</v>
          </cell>
          <cell r="G985" t="str">
            <v>Cont. Sr. Luís Pinheiro</v>
          </cell>
          <cell r="H985" t="str">
            <v>Som e Vídeo</v>
          </cell>
          <cell r="I985" t="str">
            <v>Soltos</v>
          </cell>
        </row>
        <row r="986">
          <cell r="A986" t="str">
            <v>ARX</v>
          </cell>
          <cell r="B986" t="str">
            <v>ALRICA</v>
          </cell>
          <cell r="C986" t="str">
            <v>218 394 770</v>
          </cell>
          <cell r="D986" t="str">
            <v>218 394 779</v>
          </cell>
          <cell r="E986" t="str">
            <v>alrica@alrica.pt</v>
          </cell>
          <cell r="F986" t="str">
            <v>www.alrica.pt</v>
          </cell>
          <cell r="G986" t="str">
            <v>Cont. Sr. Luís Pinheiro</v>
          </cell>
          <cell r="H986" t="str">
            <v>Som e Vídeo</v>
          </cell>
          <cell r="I986" t="str">
            <v>Soltos</v>
          </cell>
        </row>
        <row r="987">
          <cell r="A987" t="str">
            <v>GMR</v>
          </cell>
          <cell r="B987" t="str">
            <v>ALRICA</v>
          </cell>
          <cell r="C987" t="str">
            <v>218 394 770</v>
          </cell>
          <cell r="D987" t="str">
            <v>218 394 779</v>
          </cell>
          <cell r="E987" t="str">
            <v>alrica@alrica.pt</v>
          </cell>
          <cell r="F987" t="str">
            <v>www.alrica.pt</v>
          </cell>
          <cell r="G987" t="str">
            <v>Cont. Sr. Luís Pinheiro</v>
          </cell>
          <cell r="H987" t="str">
            <v>Som e Vídeo</v>
          </cell>
          <cell r="I987" t="str">
            <v>Soltos</v>
          </cell>
        </row>
        <row r="988">
          <cell r="A988" t="str">
            <v>COEF</v>
          </cell>
          <cell r="B988" t="str">
            <v>ALRICA</v>
          </cell>
          <cell r="C988" t="str">
            <v>218 394 770</v>
          </cell>
          <cell r="D988" t="str">
            <v>218 394 779</v>
          </cell>
          <cell r="E988" t="str">
            <v>alrica@alrica.pt</v>
          </cell>
          <cell r="F988" t="str">
            <v>www.alrica.pt</v>
          </cell>
          <cell r="G988" t="str">
            <v>Cont. Sr. Luís Pinheiro</v>
          </cell>
          <cell r="H988" t="str">
            <v>Som e Vídeo</v>
          </cell>
          <cell r="I988" t="str">
            <v>Pasta 30</v>
          </cell>
        </row>
        <row r="989">
          <cell r="A989" t="str">
            <v>FLITEWARE</v>
          </cell>
          <cell r="B989" t="str">
            <v>ALRICA</v>
          </cell>
          <cell r="C989" t="str">
            <v>218 394 770</v>
          </cell>
          <cell r="D989" t="str">
            <v>218 394 779</v>
          </cell>
          <cell r="E989" t="str">
            <v>alrica@alrica.pt</v>
          </cell>
          <cell r="F989" t="str">
            <v>www.alrica.pt</v>
          </cell>
          <cell r="G989" t="str">
            <v>Cont. Sr. Luís Pinheiro</v>
          </cell>
          <cell r="H989" t="str">
            <v>Som e Vídeo</v>
          </cell>
          <cell r="I989" t="str">
            <v>Pasta 30</v>
          </cell>
        </row>
        <row r="990">
          <cell r="A990" t="str">
            <v>SWITCHCRAF</v>
          </cell>
          <cell r="B990" t="str">
            <v>ALRICA</v>
          </cell>
          <cell r="C990" t="str">
            <v>218 394 770</v>
          </cell>
          <cell r="D990" t="str">
            <v>218 394 779</v>
          </cell>
          <cell r="E990" t="str">
            <v>alrica@alrica.pt</v>
          </cell>
          <cell r="F990" t="str">
            <v>www.alrica.pt</v>
          </cell>
          <cell r="G990" t="str">
            <v>Cont. Sr. Luís Pinheiro</v>
          </cell>
          <cell r="H990" t="str">
            <v>Som e Vídeo</v>
          </cell>
          <cell r="I990" t="str">
            <v>Pasta 30</v>
          </cell>
        </row>
        <row r="991">
          <cell r="A991" t="str">
            <v>BJR</v>
          </cell>
          <cell r="B991" t="str">
            <v>ALRICA</v>
          </cell>
          <cell r="C991" t="str">
            <v>218 394 770</v>
          </cell>
          <cell r="D991" t="str">
            <v>218 394 779</v>
          </cell>
          <cell r="E991" t="str">
            <v>alrica@alrica.pt</v>
          </cell>
          <cell r="F991" t="str">
            <v>www.alrica.pt</v>
          </cell>
          <cell r="G991" t="str">
            <v>Cont. Sr. Luís Pinheiro</v>
          </cell>
          <cell r="H991" t="str">
            <v>Som e Vídeo</v>
          </cell>
          <cell r="I991" t="str">
            <v>Soltos</v>
          </cell>
        </row>
        <row r="992">
          <cell r="A992" t="str">
            <v>TARGET</v>
          </cell>
          <cell r="B992" t="str">
            <v>ALRICA</v>
          </cell>
          <cell r="C992" t="str">
            <v>218 394 770</v>
          </cell>
          <cell r="D992" t="str">
            <v>218 394 779</v>
          </cell>
          <cell r="E992" t="str">
            <v>alrica@alrica.pt</v>
          </cell>
          <cell r="F992" t="str">
            <v>www.alrica.pt</v>
          </cell>
          <cell r="G992" t="str">
            <v>Cont. Sr. Luís Pinheiro</v>
          </cell>
          <cell r="H992" t="str">
            <v>Som e Vídeo</v>
          </cell>
          <cell r="I992" t="str">
            <v>Soltos</v>
          </cell>
        </row>
        <row r="993">
          <cell r="A993" t="str">
            <v>FONESTAR</v>
          </cell>
          <cell r="B993" t="str">
            <v>ALRICA</v>
          </cell>
          <cell r="C993" t="str">
            <v>218 394 770</v>
          </cell>
          <cell r="D993" t="str">
            <v>218 394 779</v>
          </cell>
          <cell r="E993" t="str">
            <v>alrica@alrica.pt</v>
          </cell>
          <cell r="F993" t="str">
            <v>www.alrica.pt</v>
          </cell>
          <cell r="G993" t="str">
            <v>Cont. Sr. Luís Pinheiro</v>
          </cell>
          <cell r="H993" t="str">
            <v>Som e Vídeo</v>
          </cell>
          <cell r="I993" t="str">
            <v>Soltos</v>
          </cell>
        </row>
        <row r="994">
          <cell r="A994" t="str">
            <v>INELI</v>
          </cell>
          <cell r="B994" t="str">
            <v>ALRICA</v>
          </cell>
          <cell r="C994" t="str">
            <v>218 394 770</v>
          </cell>
          <cell r="D994" t="str">
            <v>218 394 779</v>
          </cell>
          <cell r="E994" t="str">
            <v>alrica@alrica.pt</v>
          </cell>
          <cell r="F994" t="str">
            <v>www.alrica.pt</v>
          </cell>
          <cell r="G994" t="str">
            <v>Cont. Sr. Luís Pinheiro</v>
          </cell>
          <cell r="H994" t="str">
            <v>Som e Vídeo</v>
          </cell>
          <cell r="I994" t="str">
            <v>Pasta 30</v>
          </cell>
        </row>
        <row r="995">
          <cell r="A995" t="str">
            <v>ERNIE BALL</v>
          </cell>
          <cell r="B995" t="str">
            <v>ALRICA</v>
          </cell>
          <cell r="C995" t="str">
            <v>218 394 770</v>
          </cell>
          <cell r="D995" t="str">
            <v>218 394 779</v>
          </cell>
          <cell r="E995" t="str">
            <v>alrica@alrica.pt</v>
          </cell>
          <cell r="F995" t="str">
            <v>www.alrica.pt</v>
          </cell>
          <cell r="G995" t="str">
            <v>Cont. Sr. Luís Pinheiro</v>
          </cell>
          <cell r="H995" t="str">
            <v>Som e Vídeo</v>
          </cell>
          <cell r="I995" t="str">
            <v>Soltos</v>
          </cell>
        </row>
        <row r="996">
          <cell r="A996" t="str">
            <v>EURUNION</v>
          </cell>
          <cell r="B996" t="str">
            <v>ALRICA</v>
          </cell>
          <cell r="C996" t="str">
            <v>218 394 770</v>
          </cell>
          <cell r="D996" t="str">
            <v>218 394 779</v>
          </cell>
          <cell r="E996" t="str">
            <v>alrica@alrica.pt</v>
          </cell>
          <cell r="F996" t="str">
            <v>www.alrica.pt</v>
          </cell>
          <cell r="G996" t="str">
            <v>Cont. Sr. Luís Pinheiro</v>
          </cell>
          <cell r="H996" t="str">
            <v>Som e Vídeo</v>
          </cell>
          <cell r="I996" t="str">
            <v>Soltos</v>
          </cell>
        </row>
        <row r="997">
          <cell r="A997" t="str">
            <v>KAM</v>
          </cell>
          <cell r="B997" t="str">
            <v>ALRICA</v>
          </cell>
          <cell r="C997" t="str">
            <v>218 394 770</v>
          </cell>
          <cell r="D997" t="str">
            <v>218 394 779</v>
          </cell>
          <cell r="E997" t="str">
            <v>alrica@alrica.pt</v>
          </cell>
          <cell r="F997" t="str">
            <v>www.alrica.pt</v>
          </cell>
          <cell r="G997" t="str">
            <v>Cont. Sr. Luís Pinheiro</v>
          </cell>
          <cell r="H997" t="str">
            <v>Som e Vídeo</v>
          </cell>
          <cell r="I997" t="str">
            <v>Soltos</v>
          </cell>
        </row>
        <row r="998">
          <cell r="A998" t="str">
            <v>MORECHI</v>
          </cell>
          <cell r="B998" t="str">
            <v>ALRICA</v>
          </cell>
          <cell r="C998" t="str">
            <v>218 394 770</v>
          </cell>
          <cell r="D998" t="str">
            <v>218 394 779</v>
          </cell>
          <cell r="E998" t="str">
            <v>alrica@alrica.pt</v>
          </cell>
          <cell r="F998" t="str">
            <v>www.alrica.pt</v>
          </cell>
          <cell r="G998" t="str">
            <v>Cont. Sr. Luís Pinheiro</v>
          </cell>
          <cell r="H998" t="str">
            <v>Som e Vídeo</v>
          </cell>
          <cell r="I998" t="str">
            <v>Soltos</v>
          </cell>
        </row>
        <row r="999">
          <cell r="A999" t="str">
            <v>ASHDOWN</v>
          </cell>
          <cell r="B999" t="str">
            <v>ALRICA</v>
          </cell>
          <cell r="C999" t="str">
            <v>218 394 770</v>
          </cell>
          <cell r="D999" t="str">
            <v>218 394 779</v>
          </cell>
          <cell r="E999" t="str">
            <v>alrica@alrica.pt</v>
          </cell>
          <cell r="F999" t="str">
            <v>www.alrica.pt</v>
          </cell>
          <cell r="G999" t="str">
            <v>Cont. Sr. Luís Pinheiro</v>
          </cell>
          <cell r="H999" t="str">
            <v>Som e Vídeo</v>
          </cell>
          <cell r="I999" t="str">
            <v>Soltos</v>
          </cell>
        </row>
        <row r="1000">
          <cell r="A1000" t="str">
            <v>MUSICMAN</v>
          </cell>
          <cell r="B1000" t="str">
            <v>ALRICA</v>
          </cell>
          <cell r="C1000" t="str">
            <v>218 394 770</v>
          </cell>
          <cell r="D1000" t="str">
            <v>218 394 779</v>
          </cell>
          <cell r="E1000" t="str">
            <v>alrica@alrica.pt</v>
          </cell>
          <cell r="F1000" t="str">
            <v>www.alrica.pt</v>
          </cell>
          <cell r="G1000" t="str">
            <v>Cont. Sr. Luís Pinheiro</v>
          </cell>
          <cell r="H1000" t="str">
            <v>Som e Vídeo</v>
          </cell>
          <cell r="I1000" t="str">
            <v>Soltos</v>
          </cell>
        </row>
        <row r="1001">
          <cell r="A1001" t="str">
            <v>SOLDANO</v>
          </cell>
          <cell r="B1001" t="str">
            <v>ALRICA</v>
          </cell>
          <cell r="C1001" t="str">
            <v>218 394 770</v>
          </cell>
          <cell r="D1001" t="str">
            <v>218 394 779</v>
          </cell>
          <cell r="E1001" t="str">
            <v>alrica@alrica.pt</v>
          </cell>
          <cell r="F1001" t="str">
            <v>www.alrica.pt</v>
          </cell>
          <cell r="G1001" t="str">
            <v>Cont. Sr. Luís Pinheiro</v>
          </cell>
          <cell r="H1001" t="str">
            <v>Som e Vídeo</v>
          </cell>
          <cell r="I1001" t="str">
            <v>Soltos</v>
          </cell>
        </row>
        <row r="1002">
          <cell r="A1002" t="str">
            <v>ARBITER</v>
          </cell>
          <cell r="B1002" t="str">
            <v>ALRICA</v>
          </cell>
          <cell r="C1002" t="str">
            <v>218 394 770</v>
          </cell>
          <cell r="D1002" t="str">
            <v>218 394 779</v>
          </cell>
          <cell r="E1002" t="str">
            <v>alrica@alrica.pt</v>
          </cell>
          <cell r="F1002" t="str">
            <v>www.alrica.pt</v>
          </cell>
          <cell r="G1002" t="str">
            <v>Cont. Sr. Luís Pinheiro</v>
          </cell>
          <cell r="H1002" t="str">
            <v>Som e Vídeo</v>
          </cell>
          <cell r="I1002" t="str">
            <v>Soltos</v>
          </cell>
        </row>
        <row r="1003">
          <cell r="A1003" t="str">
            <v>L R BAGGS</v>
          </cell>
          <cell r="B1003" t="str">
            <v>ALRICA</v>
          </cell>
          <cell r="C1003" t="str">
            <v>218 394 770</v>
          </cell>
          <cell r="D1003" t="str">
            <v>218 394 779</v>
          </cell>
          <cell r="E1003" t="str">
            <v>alrica@alrica.pt</v>
          </cell>
          <cell r="F1003" t="str">
            <v>www.alrica.pt</v>
          </cell>
          <cell r="G1003" t="str">
            <v>Cont. Sr. Luís Pinheiro</v>
          </cell>
          <cell r="H1003" t="str">
            <v>Som e Vídeo</v>
          </cell>
          <cell r="I1003" t="str">
            <v>Soltos</v>
          </cell>
        </row>
        <row r="1004">
          <cell r="A1004" t="str">
            <v>TANGLEWOOD</v>
          </cell>
          <cell r="B1004" t="str">
            <v>ALRICA</v>
          </cell>
          <cell r="C1004" t="str">
            <v>218 394 770</v>
          </cell>
          <cell r="D1004" t="str">
            <v>218 394 779</v>
          </cell>
          <cell r="E1004" t="str">
            <v>alrica@alrica.pt</v>
          </cell>
          <cell r="F1004" t="str">
            <v>www.alrica.pt</v>
          </cell>
          <cell r="G1004" t="str">
            <v>Cont. Sr. Luís Pinheiro</v>
          </cell>
          <cell r="H1004" t="str">
            <v>Som e Vídeo</v>
          </cell>
          <cell r="I1004" t="str">
            <v>Soltos</v>
          </cell>
        </row>
        <row r="1005">
          <cell r="A1005" t="str">
            <v>NEXT AUDIO</v>
          </cell>
          <cell r="B1005" t="str">
            <v>ALRICA</v>
          </cell>
          <cell r="C1005" t="str">
            <v>218 394 770</v>
          </cell>
          <cell r="D1005" t="str">
            <v>218 394 779</v>
          </cell>
          <cell r="E1005" t="str">
            <v>alrica@alrica.pt</v>
          </cell>
          <cell r="F1005" t="str">
            <v>www.alrica.pt</v>
          </cell>
          <cell r="G1005" t="str">
            <v>Cont. Sr. Luís Pinheiro</v>
          </cell>
          <cell r="H1005" t="str">
            <v>Som e Vídeo</v>
          </cell>
          <cell r="I1005" t="str">
            <v>Soltos</v>
          </cell>
        </row>
        <row r="1006">
          <cell r="A1006" t="str">
            <v>LAX</v>
          </cell>
          <cell r="B1006" t="str">
            <v>ALRICA</v>
          </cell>
          <cell r="C1006" t="str">
            <v>218 394 770</v>
          </cell>
          <cell r="D1006" t="str">
            <v>218 394 779</v>
          </cell>
          <cell r="E1006" t="str">
            <v>alrica@alrica.pt</v>
          </cell>
          <cell r="F1006" t="str">
            <v>www.alrica.pt</v>
          </cell>
          <cell r="G1006" t="str">
            <v>Cont. Sr. Luís Pinheiro</v>
          </cell>
          <cell r="H1006" t="str">
            <v>Som e Vídeo</v>
          </cell>
          <cell r="I1006" t="str">
            <v>Soltos</v>
          </cell>
        </row>
        <row r="1007">
          <cell r="A1007" t="str">
            <v>EUROMODULE</v>
          </cell>
          <cell r="B1007" t="str">
            <v>ALRICA</v>
          </cell>
          <cell r="C1007" t="str">
            <v>218 394 770</v>
          </cell>
          <cell r="D1007" t="str">
            <v>218 394 779</v>
          </cell>
          <cell r="E1007" t="str">
            <v>alrica@alrica.pt</v>
          </cell>
          <cell r="F1007" t="str">
            <v>www.alrica.pt</v>
          </cell>
          <cell r="G1007" t="str">
            <v>Cont. Sr. Luís Pinheiro</v>
          </cell>
          <cell r="H1007" t="str">
            <v>Som e Vídeo</v>
          </cell>
          <cell r="I1007" t="str">
            <v>Soltos</v>
          </cell>
        </row>
        <row r="1008">
          <cell r="A1008" t="str">
            <v>PHONIC</v>
          </cell>
          <cell r="B1008" t="str">
            <v>ALRICA</v>
          </cell>
          <cell r="C1008" t="str">
            <v>218 394 770</v>
          </cell>
          <cell r="D1008" t="str">
            <v>218 394 779</v>
          </cell>
          <cell r="E1008" t="str">
            <v>alrica@alrica.pt</v>
          </cell>
          <cell r="F1008" t="str">
            <v>www.alrica.pt</v>
          </cell>
          <cell r="G1008" t="str">
            <v>Cont. Sr. Luís Pinheiro</v>
          </cell>
          <cell r="H1008" t="str">
            <v>Som e Vídeo</v>
          </cell>
          <cell r="I1008" t="str">
            <v>Soltos</v>
          </cell>
        </row>
        <row r="1009">
          <cell r="A1009" t="str">
            <v>KLOTZ</v>
          </cell>
          <cell r="B1009" t="str">
            <v>ALRICA</v>
          </cell>
          <cell r="C1009" t="str">
            <v>218 394 770</v>
          </cell>
          <cell r="D1009" t="str">
            <v>218 394 779</v>
          </cell>
          <cell r="E1009" t="str">
            <v>alrica@alrica.pt</v>
          </cell>
          <cell r="F1009" t="str">
            <v>www.alrica.pt</v>
          </cell>
          <cell r="G1009" t="str">
            <v>Cont. Sr. Luís Pinheiro</v>
          </cell>
          <cell r="H1009" t="str">
            <v>Som e Vídeo</v>
          </cell>
          <cell r="I1009" t="str">
            <v>Soltos</v>
          </cell>
        </row>
        <row r="1010">
          <cell r="A1010" t="str">
            <v>ORTOFON</v>
          </cell>
          <cell r="B1010" t="str">
            <v>ALRICA</v>
          </cell>
          <cell r="C1010" t="str">
            <v>218 394 770</v>
          </cell>
          <cell r="D1010" t="str">
            <v>218 394 779</v>
          </cell>
          <cell r="E1010" t="str">
            <v>alrica@alrica.pt</v>
          </cell>
          <cell r="F1010" t="str">
            <v>www.alrica.pt</v>
          </cell>
          <cell r="G1010" t="str">
            <v>Cont. Sr. Luís Pinheiro</v>
          </cell>
          <cell r="H1010" t="str">
            <v>Som e Vídeo</v>
          </cell>
          <cell r="I1010" t="str">
            <v>Soltos</v>
          </cell>
        </row>
        <row r="1011">
          <cell r="A1011" t="str">
            <v>ANPHENOL</v>
          </cell>
          <cell r="B1011" t="str">
            <v>ALRICA</v>
          </cell>
          <cell r="C1011" t="str">
            <v>218 394 770</v>
          </cell>
          <cell r="D1011" t="str">
            <v>218 394 779</v>
          </cell>
          <cell r="E1011" t="str">
            <v>alrica@alrica.pt</v>
          </cell>
          <cell r="F1011" t="str">
            <v>www.alrica.pt</v>
          </cell>
          <cell r="G1011" t="str">
            <v>Cont. Sr. Luís Pinheiro</v>
          </cell>
          <cell r="H1011" t="str">
            <v>Som e Vídeo</v>
          </cell>
          <cell r="I1011" t="str">
            <v>Pasta 30</v>
          </cell>
        </row>
        <row r="1012">
          <cell r="A1012" t="str">
            <v>VAN LIEN</v>
          </cell>
          <cell r="B1012" t="str">
            <v>LLEDO</v>
          </cell>
          <cell r="C1012" t="str">
            <v>214 725 200</v>
          </cell>
          <cell r="D1012" t="str">
            <v>214 718 578</v>
          </cell>
          <cell r="E1012" t="str">
            <v>lledo@mail.telepac.pt</v>
          </cell>
          <cell r="F1012" t="str">
            <v>Desconhecida</v>
          </cell>
          <cell r="G1012" t="str">
            <v>Cont. Elisabete Brás</v>
          </cell>
          <cell r="H1012" t="str">
            <v>Iluminação</v>
          </cell>
          <cell r="I1012" t="str">
            <v>Pasta 77</v>
          </cell>
        </row>
        <row r="1013">
          <cell r="A1013" t="str">
            <v>VANLIEN</v>
          </cell>
          <cell r="B1013" t="str">
            <v>LLEDO</v>
          </cell>
          <cell r="C1013" t="str">
            <v>214 725 200</v>
          </cell>
          <cell r="D1013" t="str">
            <v>214 718 578</v>
          </cell>
          <cell r="E1013" t="str">
            <v>lledo@mail.telepac.pt</v>
          </cell>
          <cell r="F1013" t="str">
            <v>Desconhecida</v>
          </cell>
          <cell r="G1013" t="str">
            <v>Cont. Elisabete Brás</v>
          </cell>
          <cell r="H1013" t="str">
            <v>Iluminação</v>
          </cell>
          <cell r="I1013" t="str">
            <v>Pasta 77</v>
          </cell>
        </row>
        <row r="1014">
          <cell r="A1014" t="str">
            <v>BEGA</v>
          </cell>
          <cell r="B1014" t="str">
            <v>LLEDO</v>
          </cell>
          <cell r="C1014" t="str">
            <v>214 725 200</v>
          </cell>
          <cell r="D1014" t="str">
            <v>214 718 578</v>
          </cell>
          <cell r="E1014" t="str">
            <v>lledo@mail.telepac.pt</v>
          </cell>
          <cell r="F1014" t="str">
            <v>Desconhecida</v>
          </cell>
          <cell r="G1014" t="str">
            <v>Cont. Elisabete Brás</v>
          </cell>
          <cell r="H1014" t="str">
            <v>Iluminação</v>
          </cell>
          <cell r="I1014" t="str">
            <v>Pasta 77</v>
          </cell>
        </row>
        <row r="1015">
          <cell r="A1015" t="str">
            <v>ODEL-LUX</v>
          </cell>
          <cell r="B1015" t="str">
            <v>LLEDO</v>
          </cell>
          <cell r="C1015" t="str">
            <v>214 725 200</v>
          </cell>
          <cell r="D1015" t="str">
            <v>214 718 578</v>
          </cell>
          <cell r="E1015" t="str">
            <v>lledo@mail.telepac.pt</v>
          </cell>
          <cell r="F1015" t="str">
            <v>Desconhecida</v>
          </cell>
          <cell r="G1015" t="str">
            <v>Cont. Elisabete Brás</v>
          </cell>
          <cell r="H1015" t="str">
            <v>Iluminação</v>
          </cell>
          <cell r="I1015" t="str">
            <v>Pasta 77</v>
          </cell>
        </row>
        <row r="1016">
          <cell r="A1016" t="str">
            <v>ODEL LUX</v>
          </cell>
          <cell r="B1016" t="str">
            <v>LLEDO</v>
          </cell>
          <cell r="C1016" t="str">
            <v>214 725 200</v>
          </cell>
          <cell r="D1016" t="str">
            <v>214 718 578</v>
          </cell>
          <cell r="E1016" t="str">
            <v>lledo@mail.telepac.pt</v>
          </cell>
          <cell r="F1016" t="str">
            <v>Desconhecida</v>
          </cell>
          <cell r="G1016" t="str">
            <v>Cont. Elisabete Brás</v>
          </cell>
          <cell r="H1016" t="str">
            <v>Iluminação</v>
          </cell>
          <cell r="I1016" t="str">
            <v>Pasta 77</v>
          </cell>
        </row>
        <row r="1017">
          <cell r="A1017" t="str">
            <v>L&amp;D</v>
          </cell>
          <cell r="B1017" t="str">
            <v>LLEDO</v>
          </cell>
          <cell r="C1017" t="str">
            <v>214 725 200</v>
          </cell>
          <cell r="D1017" t="str">
            <v>214 718 578</v>
          </cell>
          <cell r="E1017" t="str">
            <v>lledo@mail.telepac.pt</v>
          </cell>
          <cell r="F1017" t="str">
            <v>Desconhecida</v>
          </cell>
          <cell r="G1017" t="str">
            <v>Cont. Elisabete Brás</v>
          </cell>
          <cell r="H1017" t="str">
            <v>Iluminação</v>
          </cell>
          <cell r="I1017" t="str">
            <v>Pasta 77</v>
          </cell>
        </row>
        <row r="1018">
          <cell r="A1018" t="str">
            <v>L &amp; D</v>
          </cell>
          <cell r="B1018" t="str">
            <v>LLEDO</v>
          </cell>
          <cell r="C1018" t="str">
            <v>214 725 200</v>
          </cell>
          <cell r="D1018" t="str">
            <v>214 718 578</v>
          </cell>
          <cell r="E1018" t="str">
            <v>lledo@mail.telepac.pt</v>
          </cell>
          <cell r="F1018" t="str">
            <v>Desconhecida</v>
          </cell>
          <cell r="G1018" t="str">
            <v>Cont. Elisabete Brás</v>
          </cell>
          <cell r="H1018" t="str">
            <v>Iluminação</v>
          </cell>
          <cell r="I1018" t="str">
            <v>Pasta 77</v>
          </cell>
        </row>
        <row r="1019">
          <cell r="A1019" t="str">
            <v>MARTINELLI</v>
          </cell>
          <cell r="B1019" t="str">
            <v>LLEDO</v>
          </cell>
          <cell r="C1019" t="str">
            <v>214 725 200</v>
          </cell>
          <cell r="D1019" t="str">
            <v>214 718 578</v>
          </cell>
          <cell r="E1019" t="str">
            <v>lledo@mail.telepac.pt</v>
          </cell>
          <cell r="F1019" t="str">
            <v>Desconhecida</v>
          </cell>
          <cell r="G1019" t="str">
            <v>Cont. Elisabete Brás</v>
          </cell>
          <cell r="H1019" t="str">
            <v>Iluminação</v>
          </cell>
          <cell r="I1019" t="str">
            <v>Pasta 77</v>
          </cell>
        </row>
        <row r="1020">
          <cell r="A1020" t="str">
            <v>DW WINDSOR</v>
          </cell>
          <cell r="B1020" t="str">
            <v>LLEDO</v>
          </cell>
          <cell r="C1020" t="str">
            <v>214 725 200</v>
          </cell>
          <cell r="D1020" t="str">
            <v>214 718 578</v>
          </cell>
          <cell r="E1020" t="str">
            <v>lledo@mail.telepac.pt</v>
          </cell>
          <cell r="F1020" t="str">
            <v>Desconhecida</v>
          </cell>
          <cell r="G1020" t="str">
            <v>Cont. Elisabete Brás</v>
          </cell>
          <cell r="H1020" t="str">
            <v>Iluminação</v>
          </cell>
          <cell r="I1020" t="str">
            <v>Pasta 77</v>
          </cell>
        </row>
        <row r="1021">
          <cell r="A1021" t="str">
            <v>DW</v>
          </cell>
          <cell r="B1021" t="str">
            <v>LLEDO</v>
          </cell>
          <cell r="C1021" t="str">
            <v>214 725 200</v>
          </cell>
          <cell r="D1021" t="str">
            <v>214 718 578</v>
          </cell>
          <cell r="E1021" t="str">
            <v>lledo@mail.telepac.pt</v>
          </cell>
          <cell r="F1021" t="str">
            <v>Desconhecida</v>
          </cell>
          <cell r="G1021" t="str">
            <v>Cont. Elisabete Brás</v>
          </cell>
          <cell r="H1021" t="str">
            <v>Iluminação</v>
          </cell>
          <cell r="I1021" t="str">
            <v>Pasta 77</v>
          </cell>
        </row>
        <row r="1022">
          <cell r="A1022" t="str">
            <v>WINDSOR</v>
          </cell>
          <cell r="B1022" t="str">
            <v>LLEDO</v>
          </cell>
          <cell r="C1022" t="str">
            <v>214 725 200</v>
          </cell>
          <cell r="D1022" t="str">
            <v>214 718 578</v>
          </cell>
          <cell r="E1022" t="str">
            <v>lledo@mail.telepac.pt</v>
          </cell>
          <cell r="F1022" t="str">
            <v>Desconhecida</v>
          </cell>
          <cell r="G1022" t="str">
            <v>Cont. Elisabete Brás</v>
          </cell>
          <cell r="H1022" t="str">
            <v>Iluminação</v>
          </cell>
          <cell r="I1022" t="str">
            <v>Pasta 77</v>
          </cell>
        </row>
        <row r="1023">
          <cell r="A1023" t="str">
            <v>ATOMIS</v>
          </cell>
          <cell r="B1023" t="str">
            <v>LLEDO</v>
          </cell>
          <cell r="C1023" t="str">
            <v>214 725 200</v>
          </cell>
          <cell r="D1023" t="str">
            <v>214 718 578</v>
          </cell>
          <cell r="E1023" t="str">
            <v>lledo@mail.telepac.pt</v>
          </cell>
          <cell r="F1023" t="str">
            <v>Desconhecida</v>
          </cell>
          <cell r="G1023" t="str">
            <v>Cont. Elisabete Brás</v>
          </cell>
          <cell r="H1023" t="str">
            <v>Iluminação</v>
          </cell>
          <cell r="I1023" t="str">
            <v>Pasta 77</v>
          </cell>
        </row>
        <row r="1024">
          <cell r="A1024" t="str">
            <v>EKNILUX</v>
          </cell>
          <cell r="B1024" t="str">
            <v>LLEDO</v>
          </cell>
          <cell r="C1024" t="str">
            <v>214 725 200</v>
          </cell>
          <cell r="D1024" t="str">
            <v>214 718 578</v>
          </cell>
          <cell r="E1024" t="str">
            <v>lledo@mail.telepac.pt</v>
          </cell>
          <cell r="F1024" t="str">
            <v>Desconhecida</v>
          </cell>
          <cell r="G1024" t="str">
            <v>Cont. Elisabete Brás</v>
          </cell>
          <cell r="H1024" t="str">
            <v>Iluminação</v>
          </cell>
          <cell r="I1024" t="str">
            <v>Pasta 77</v>
          </cell>
        </row>
        <row r="1025">
          <cell r="A1025" t="str">
            <v>RIA</v>
          </cell>
          <cell r="B1025" t="str">
            <v>SAGET</v>
          </cell>
          <cell r="C1025" t="str">
            <v>229 438 010</v>
          </cell>
          <cell r="D1025" t="str">
            <v>229 485 164</v>
          </cell>
          <cell r="E1025" t="str">
            <v>tev.lda@mail.telepac.pt</v>
          </cell>
          <cell r="F1025" t="str">
            <v>Desconhecida</v>
          </cell>
          <cell r="G1025" t="str">
            <v>Também é disdribuido pela Elpor em Lisboa</v>
          </cell>
          <cell r="H1025" t="str">
            <v>Intercomunicadores de bilheteira</v>
          </cell>
          <cell r="I1025" t="str">
            <v>Pasta própria</v>
          </cell>
        </row>
        <row r="1026">
          <cell r="A1026" t="str">
            <v>AIPHONE</v>
          </cell>
          <cell r="B1026" t="str">
            <v>J. ALMEIDA DIAS</v>
          </cell>
          <cell r="C1026" t="str">
            <v>214 370 529</v>
          </cell>
          <cell r="D1026" t="str">
            <v>214 370 949</v>
          </cell>
          <cell r="E1026" t="str">
            <v>optimuspt@mac.com</v>
          </cell>
          <cell r="F1026" t="str">
            <v>Desconhecida</v>
          </cell>
          <cell r="G1026" t="str">
            <v>Cont. Sr. João de Almeida Dias</v>
          </cell>
          <cell r="H1026" t="str">
            <v>Intercomunicadores de bilheteira</v>
          </cell>
          <cell r="I1026" t="str">
            <v>Pasta 48</v>
          </cell>
        </row>
        <row r="1027">
          <cell r="A1027" t="str">
            <v>AI-PHONE</v>
          </cell>
          <cell r="B1027" t="str">
            <v>J. ALMEIDA DIAS</v>
          </cell>
          <cell r="C1027" t="str">
            <v>214 370 529</v>
          </cell>
          <cell r="D1027" t="str">
            <v>214 370 949</v>
          </cell>
          <cell r="E1027" t="str">
            <v>optimuspt@mac.com</v>
          </cell>
          <cell r="F1027" t="str">
            <v>Desconhecida</v>
          </cell>
          <cell r="G1027" t="str">
            <v>Cont. Sr. João de Almeida Dias</v>
          </cell>
          <cell r="H1027" t="str">
            <v>Intercomunicadores de bilheteira</v>
          </cell>
          <cell r="I1027" t="str">
            <v>Pasta 48</v>
          </cell>
        </row>
        <row r="1028">
          <cell r="A1028" t="str">
            <v>IMPROVE</v>
          </cell>
          <cell r="B1028" t="str">
            <v>J. ALMEIDA DIAS</v>
          </cell>
          <cell r="C1028" t="str">
            <v>214 370 529</v>
          </cell>
          <cell r="D1028" t="str">
            <v>214 370 949</v>
          </cell>
          <cell r="E1028" t="str">
            <v>optimuspt@mac.com</v>
          </cell>
          <cell r="F1028" t="str">
            <v>Desconhecida</v>
          </cell>
          <cell r="G1028" t="str">
            <v>Cont. Sr. João de Almeida Dias</v>
          </cell>
          <cell r="H1028" t="str">
            <v>Som e Vídeo</v>
          </cell>
          <cell r="I1028" t="str">
            <v>Pasta 48</v>
          </cell>
        </row>
        <row r="1029">
          <cell r="A1029" t="str">
            <v>OPTIMUS</v>
          </cell>
          <cell r="B1029" t="str">
            <v>J. ALMEIDA DIAS</v>
          </cell>
          <cell r="C1029" t="str">
            <v>214 370 529</v>
          </cell>
          <cell r="D1029" t="str">
            <v>214 370 949</v>
          </cell>
          <cell r="E1029" t="str">
            <v>optimuspt@mac.com</v>
          </cell>
          <cell r="F1029" t="str">
            <v>Desconhecida</v>
          </cell>
          <cell r="G1029" t="str">
            <v>Cont. Sr. João de Almeida Dias</v>
          </cell>
          <cell r="H1029" t="str">
            <v>Som e Vídeo</v>
          </cell>
          <cell r="I1029" t="str">
            <v>Pasta 48</v>
          </cell>
        </row>
        <row r="1030">
          <cell r="A1030" t="str">
            <v>Comelit</v>
          </cell>
          <cell r="B1030" t="str">
            <v>CONTERA</v>
          </cell>
          <cell r="C1030" t="str">
            <v>217 967 663</v>
          </cell>
          <cell r="D1030" t="str">
            <v>217 932 700</v>
          </cell>
          <cell r="E1030" t="str">
            <v>Desconhecido</v>
          </cell>
          <cell r="F1030" t="str">
            <v>Desconhecida</v>
          </cell>
          <cell r="G1030" t="str">
            <v>Cont. Sr. João Fontes</v>
          </cell>
          <cell r="H1030" t="str">
            <v>Vídeo Porteiro</v>
          </cell>
          <cell r="I1030" t="str">
            <v>Pasta 30</v>
          </cell>
        </row>
        <row r="1031">
          <cell r="A1031" t="str">
            <v>Contera</v>
          </cell>
          <cell r="B1031" t="str">
            <v>CONTERA</v>
          </cell>
          <cell r="C1031" t="str">
            <v>217 967 663</v>
          </cell>
          <cell r="D1031" t="str">
            <v>217 932 700</v>
          </cell>
          <cell r="E1031" t="str">
            <v>Desconhecido</v>
          </cell>
          <cell r="F1031" t="str">
            <v>Desconhecida</v>
          </cell>
          <cell r="G1031" t="str">
            <v>Cont. Sr. João Fontes</v>
          </cell>
          <cell r="H1031" t="str">
            <v>Vídeo Porteiro</v>
          </cell>
          <cell r="I1031" t="str">
            <v>Pasta 30</v>
          </cell>
        </row>
        <row r="1032">
          <cell r="A1032" t="str">
            <v>Tagra</v>
          </cell>
          <cell r="B1032" t="str">
            <v>CONTERA</v>
          </cell>
          <cell r="C1032" t="str">
            <v>217 967 663</v>
          </cell>
          <cell r="D1032" t="str">
            <v>217 932 700</v>
          </cell>
          <cell r="E1032" t="str">
            <v>Desconhecido</v>
          </cell>
          <cell r="F1032" t="str">
            <v>Desconhecida</v>
          </cell>
          <cell r="G1032" t="str">
            <v>Cont. Sr. João Fontes</v>
          </cell>
          <cell r="H1032" t="str">
            <v>Antenas de R/TV</v>
          </cell>
          <cell r="I1032" t="str">
            <v>Pasta 30</v>
          </cell>
        </row>
        <row r="1033">
          <cell r="A1033" t="str">
            <v>Rover Sat</v>
          </cell>
          <cell r="B1033" t="str">
            <v>CONTERA</v>
          </cell>
          <cell r="C1033" t="str">
            <v>217 967 663</v>
          </cell>
          <cell r="D1033" t="str">
            <v>217 932 700</v>
          </cell>
          <cell r="E1033" t="str">
            <v>Desconhecido</v>
          </cell>
          <cell r="F1033" t="str">
            <v>Desconhecida</v>
          </cell>
          <cell r="G1033" t="str">
            <v>Cont. Sr. Eduardo Miranda</v>
          </cell>
          <cell r="H1033" t="str">
            <v>Antenas de R/TV</v>
          </cell>
          <cell r="I1033" t="str">
            <v>Pasta 30</v>
          </cell>
        </row>
        <row r="1034">
          <cell r="A1034" t="str">
            <v>Rover</v>
          </cell>
          <cell r="B1034" t="str">
            <v>CONTERA</v>
          </cell>
          <cell r="C1034" t="str">
            <v>217 967 663</v>
          </cell>
          <cell r="D1034" t="str">
            <v>217 932 700</v>
          </cell>
          <cell r="E1034" t="str">
            <v>Desconhecido</v>
          </cell>
          <cell r="F1034" t="str">
            <v>Desconhecida</v>
          </cell>
          <cell r="G1034" t="str">
            <v>Cont. Sr. Eduardo Miranda</v>
          </cell>
          <cell r="H1034" t="str">
            <v>Antenas de R/TV</v>
          </cell>
          <cell r="I1034" t="str">
            <v>Pasta 30</v>
          </cell>
        </row>
        <row r="1035">
          <cell r="A1035" t="str">
            <v>TEGUI</v>
          </cell>
          <cell r="B1035" t="str">
            <v>CONTERA</v>
          </cell>
          <cell r="C1035" t="str">
            <v>217 967 663</v>
          </cell>
          <cell r="D1035" t="str">
            <v>217 932 700</v>
          </cell>
          <cell r="E1035" t="str">
            <v>Desconhecido</v>
          </cell>
          <cell r="F1035" t="str">
            <v>Desconhecida</v>
          </cell>
          <cell r="G1035" t="str">
            <v>Também é disdribuido pela Elpor em Lisboa</v>
          </cell>
          <cell r="H1035" t="str">
            <v>Vídeo Porteiro</v>
          </cell>
          <cell r="I1035" t="str">
            <v>Pasta 30</v>
          </cell>
        </row>
        <row r="1036">
          <cell r="A1036" t="str">
            <v>TEGUIMAGEN</v>
          </cell>
          <cell r="B1036" t="str">
            <v>CONTERA</v>
          </cell>
          <cell r="C1036" t="str">
            <v>217 967 663</v>
          </cell>
          <cell r="D1036" t="str">
            <v>217 932 700</v>
          </cell>
          <cell r="E1036" t="str">
            <v>Desconhecido</v>
          </cell>
          <cell r="F1036" t="str">
            <v>Desconhecida</v>
          </cell>
          <cell r="G1036" t="str">
            <v>Também é disdribuido pela Elpor em Lisboa</v>
          </cell>
          <cell r="H1036" t="str">
            <v>Vídeo Porteiro</v>
          </cell>
          <cell r="I1036" t="str">
            <v>Pasta 30</v>
          </cell>
        </row>
        <row r="1037">
          <cell r="A1037" t="str">
            <v>ELITE</v>
          </cell>
          <cell r="B1037" t="str">
            <v>CONTERA</v>
          </cell>
          <cell r="C1037" t="str">
            <v>217 967 663</v>
          </cell>
          <cell r="D1037" t="str">
            <v>217 932 700</v>
          </cell>
          <cell r="E1037" t="str">
            <v>Desconhecido</v>
          </cell>
          <cell r="F1037" t="str">
            <v>Desconhecida</v>
          </cell>
          <cell r="G1037" t="str">
            <v>Cont. Sr. Eduardo Miranda</v>
          </cell>
          <cell r="H1037" t="str">
            <v>Vídeo Porteiro</v>
          </cell>
          <cell r="I1037" t="str">
            <v>Pasta 30</v>
          </cell>
        </row>
        <row r="1038">
          <cell r="A1038" t="str">
            <v>SANIFLOW</v>
          </cell>
          <cell r="B1038" t="str">
            <v>LASER</v>
          </cell>
          <cell r="C1038" t="str">
            <v>22 948 25 71</v>
          </cell>
          <cell r="D1038" t="str">
            <v>22 948 02 72</v>
          </cell>
          <cell r="E1038" t="str">
            <v>Desconhecido</v>
          </cell>
          <cell r="F1038" t="str">
            <v>Desconhecida</v>
          </cell>
          <cell r="G1038" t="str">
            <v>Rua Moderna, 25 - 1º Esq.</v>
          </cell>
          <cell r="H1038" t="str">
            <v>Secadores de mãos</v>
          </cell>
          <cell r="I1038" t="str">
            <v>Pasta própria</v>
          </cell>
        </row>
        <row r="1039">
          <cell r="A1039" t="str">
            <v>SCABE</v>
          </cell>
          <cell r="B1039" t="str">
            <v>SCABE</v>
          </cell>
          <cell r="C1039" t="str">
            <v>229 698 090</v>
          </cell>
          <cell r="D1039" t="str">
            <v>229 376 972</v>
          </cell>
          <cell r="E1039" t="str">
            <v>Desconhecido</v>
          </cell>
          <cell r="F1039" t="str">
            <v>Desconhecida</v>
          </cell>
          <cell r="G1039" t="str">
            <v>Contacto Engº Isidro Pedro</v>
          </cell>
          <cell r="H1039" t="str">
            <v>Portas automáticas e corta fogo</v>
          </cell>
          <cell r="I1039" t="str">
            <v>EM CD-ROM</v>
          </cell>
        </row>
        <row r="1040">
          <cell r="A1040" t="str">
            <v>BASE</v>
          </cell>
          <cell r="B1040" t="str">
            <v>ABC</v>
          </cell>
          <cell r="C1040" t="str">
            <v>217 221 590</v>
          </cell>
          <cell r="D1040" t="str">
            <v>217 221 599</v>
          </cell>
          <cell r="E1040" t="str">
            <v>Desconhecido</v>
          </cell>
          <cell r="F1040" t="str">
            <v>Desconhecida</v>
          </cell>
          <cell r="G1040" t="str">
            <v>Porto - Telef. 229 419 248, Fax 229 415 591</v>
          </cell>
          <cell r="H1040" t="str">
            <v>Som e Vídeo</v>
          </cell>
          <cell r="I1040" t="str">
            <v>Soltos</v>
          </cell>
        </row>
        <row r="1041">
          <cell r="A1041" t="str">
            <v>DIGITO</v>
          </cell>
          <cell r="B1041" t="str">
            <v>ABC</v>
          </cell>
          <cell r="C1041" t="str">
            <v>217 221 590</v>
          </cell>
          <cell r="D1041" t="str">
            <v>217 221 599</v>
          </cell>
          <cell r="E1041" t="str">
            <v>Desconhecido</v>
          </cell>
          <cell r="F1041" t="str">
            <v>Desconhecida</v>
          </cell>
          <cell r="G1041" t="str">
            <v>Porto - Telef. 229 419 248, Fax 229 415 591</v>
          </cell>
          <cell r="H1041" t="str">
            <v>Som e Vídeo</v>
          </cell>
          <cell r="I1041" t="str">
            <v>Soltos</v>
          </cell>
        </row>
        <row r="1042">
          <cell r="A1042" t="str">
            <v>INTERM</v>
          </cell>
          <cell r="B1042" t="str">
            <v>ABC</v>
          </cell>
          <cell r="C1042" t="str">
            <v>217 221 590</v>
          </cell>
          <cell r="D1042" t="str">
            <v>217 221 599</v>
          </cell>
          <cell r="E1042" t="str">
            <v>Desconhecido</v>
          </cell>
          <cell r="F1042" t="str">
            <v>Desconhecida</v>
          </cell>
          <cell r="G1042" t="str">
            <v>Porto - Telef. 229 419 248, Fax 229 415 591</v>
          </cell>
          <cell r="H1042" t="str">
            <v>Som e Vídeo</v>
          </cell>
          <cell r="I1042" t="str">
            <v>Soltos</v>
          </cell>
        </row>
        <row r="1043">
          <cell r="A1043" t="str">
            <v>APS</v>
          </cell>
          <cell r="B1043" t="str">
            <v>GESTIENER</v>
          </cell>
          <cell r="C1043" t="str">
            <v>212 509 197</v>
          </cell>
          <cell r="D1043" t="str">
            <v>212 509 122</v>
          </cell>
          <cell r="E1043" t="str">
            <v>carlos.canas@grupogiro.com</v>
          </cell>
          <cell r="F1043" t="str">
            <v>Desconhecida</v>
          </cell>
          <cell r="G1043" t="str">
            <v>Também é representada por, A . J. Ferras - Tef. 219 680 452</v>
          </cell>
          <cell r="H1043" t="str">
            <v>UPS</v>
          </cell>
          <cell r="I1043" t="str">
            <v>EM CD-ROM</v>
          </cell>
        </row>
        <row r="1044">
          <cell r="A1044" t="str">
            <v>EXIDE</v>
          </cell>
          <cell r="B1044" t="str">
            <v>ECV</v>
          </cell>
          <cell r="C1044" t="str">
            <v>213 034 800</v>
          </cell>
          <cell r="D1044" t="str">
            <v>213 034 801</v>
          </cell>
          <cell r="E1044" t="str">
            <v>Desconhecido</v>
          </cell>
          <cell r="F1044" t="str">
            <v>www.ecv.pt</v>
          </cell>
          <cell r="G1044" t="str">
            <v>Sr. Jaime Ferrão</v>
          </cell>
          <cell r="H1044" t="str">
            <v>UPS</v>
          </cell>
          <cell r="I1044" t="str">
            <v>EM CD-ROM</v>
          </cell>
        </row>
        <row r="1045">
          <cell r="A1045" t="str">
            <v>Moser</v>
          </cell>
          <cell r="B1045" t="str">
            <v>G. C. MATEUS</v>
          </cell>
          <cell r="C1045" t="str">
            <v>218 853 103</v>
          </cell>
          <cell r="D1045" t="str">
            <v>218 852 229</v>
          </cell>
          <cell r="E1045" t="str">
            <v>Desconhecido</v>
          </cell>
          <cell r="F1045" t="str">
            <v>Desconhecida</v>
          </cell>
          <cell r="G1045" t="str">
            <v>Sr. António Rocha</v>
          </cell>
          <cell r="H1045" t="str">
            <v>Relógios</v>
          </cell>
          <cell r="I1045" t="str">
            <v>Pasta própria</v>
          </cell>
        </row>
        <row r="1046">
          <cell r="A1046" t="str">
            <v>Bodet</v>
          </cell>
          <cell r="B1046" t="str">
            <v>INFOCONTROL</v>
          </cell>
          <cell r="C1046" t="str">
            <v>214 300 824</v>
          </cell>
          <cell r="D1046" t="str">
            <v>214 300 804</v>
          </cell>
          <cell r="E1046" t="str">
            <v>Desconhecido</v>
          </cell>
          <cell r="F1046" t="str">
            <v>Desconhecida</v>
          </cell>
          <cell r="G1046" t="str">
            <v>Contacto Engº Isidro Pedro</v>
          </cell>
          <cell r="H1046" t="str">
            <v>Relógios</v>
          </cell>
          <cell r="I1046" t="str">
            <v>EM CD-ROM</v>
          </cell>
        </row>
        <row r="1047">
          <cell r="A1047" t="str">
            <v>Dialock</v>
          </cell>
          <cell r="B1047" t="str">
            <v>INFOCONTROL</v>
          </cell>
          <cell r="C1047" t="str">
            <v>214 300 824</v>
          </cell>
          <cell r="D1047" t="str">
            <v>214 300 804</v>
          </cell>
          <cell r="E1047" t="str">
            <v>Desconhecido</v>
          </cell>
          <cell r="F1047" t="str">
            <v>Desconhecida</v>
          </cell>
          <cell r="G1047" t="str">
            <v>Cont. Sr. Paulo Bastos, Distribui as marcas Perkins, Volvo, Cummins e MTU</v>
          </cell>
          <cell r="H1047" t="str">
            <v>Controlo de acessos</v>
          </cell>
          <cell r="I1047" t="str">
            <v>Pasta 66</v>
          </cell>
        </row>
        <row r="1048">
          <cell r="A1048" t="str">
            <v>Regisconta</v>
          </cell>
          <cell r="B1048" t="str">
            <v>REGISCONTA</v>
          </cell>
          <cell r="C1048" t="str">
            <v>213 560 091</v>
          </cell>
          <cell r="D1048" t="str">
            <v>213 556 327</v>
          </cell>
          <cell r="E1048" t="str">
            <v>Desconhecido</v>
          </cell>
          <cell r="F1048" t="str">
            <v>Desconhecida</v>
          </cell>
          <cell r="G1048" t="str">
            <v>Cont. Sr. Paulo Bastos, Distribui as marcas Perkins, Volvo, Cummins e MTU</v>
          </cell>
          <cell r="H1048" t="str">
            <v>Relógios</v>
          </cell>
          <cell r="I1048" t="str">
            <v>Pasta 66</v>
          </cell>
        </row>
        <row r="1049">
          <cell r="A1049" t="str">
            <v>LAMBDA</v>
          </cell>
          <cell r="B1049" t="str">
            <v>TYCO</v>
          </cell>
          <cell r="C1049" t="str">
            <v>219 112 560</v>
          </cell>
          <cell r="D1049" t="str">
            <v>219 112 004</v>
          </cell>
          <cell r="E1049" t="str">
            <v>mfernandes@tycoint.com</v>
          </cell>
          <cell r="F1049" t="str">
            <v>Desconhecida</v>
          </cell>
          <cell r="G1049" t="str">
            <v>Cont. Sr. Paulo Bastos, Distribui as marcas Perkins, Volvo, Cummins e MTU</v>
          </cell>
          <cell r="H1049" t="str">
            <v>Equipamentos cénicos</v>
          </cell>
          <cell r="I1049" t="str">
            <v>Pasta 66</v>
          </cell>
        </row>
        <row r="1050">
          <cell r="A1050" t="str">
            <v>JR CLANCY</v>
          </cell>
          <cell r="B1050" t="str">
            <v>TYCO</v>
          </cell>
          <cell r="C1050" t="str">
            <v>220 112 560</v>
          </cell>
          <cell r="D1050" t="str">
            <v>220 112 004</v>
          </cell>
          <cell r="E1050" t="str">
            <v>mfernandes@tycoint.com</v>
          </cell>
          <cell r="F1050" t="str">
            <v>Desconhecida</v>
          </cell>
          <cell r="G1050" t="str">
            <v>Cont. Eng. João Martelo</v>
          </cell>
          <cell r="H1050" t="str">
            <v>Equipamentos cénicos</v>
          </cell>
          <cell r="I1050" t="str">
            <v>EM CD-ROM</v>
          </cell>
        </row>
        <row r="1051">
          <cell r="A1051" t="str">
            <v>CLANCY</v>
          </cell>
          <cell r="B1051" t="str">
            <v>TYCO</v>
          </cell>
          <cell r="C1051" t="str">
            <v>221 112 560</v>
          </cell>
          <cell r="D1051" t="str">
            <v>221 112 004</v>
          </cell>
          <cell r="E1051" t="str">
            <v>mfernandes@tycoint.com</v>
          </cell>
          <cell r="F1051" t="str">
            <v>Desconhecida</v>
          </cell>
          <cell r="G1051" t="str">
            <v>Cont. Eng. João Martelo</v>
          </cell>
          <cell r="H1051" t="str">
            <v>Equipamentos cénicos</v>
          </cell>
          <cell r="I1051" t="str">
            <v>Pasta própria</v>
          </cell>
        </row>
        <row r="1052">
          <cell r="A1052" t="str">
            <v>STRAND</v>
          </cell>
          <cell r="B1052" t="str">
            <v>TYCO</v>
          </cell>
          <cell r="C1052" t="str">
            <v>222 112 560</v>
          </cell>
          <cell r="D1052" t="str">
            <v>222 112 004</v>
          </cell>
          <cell r="E1052" t="str">
            <v>mfernandes@tycoint.com</v>
          </cell>
          <cell r="F1052" t="str">
            <v>Desconhecida</v>
          </cell>
          <cell r="G1052" t="str">
            <v>Cont. Eng. João Martelo</v>
          </cell>
          <cell r="H1052" t="str">
            <v>Equipamentos cénicos</v>
          </cell>
          <cell r="I1052" t="str">
            <v>EM CD-ROM</v>
          </cell>
        </row>
        <row r="1053">
          <cell r="A1053" t="str">
            <v>PAR</v>
          </cell>
          <cell r="B1053" t="str">
            <v>TYCO</v>
          </cell>
          <cell r="C1053" t="str">
            <v>223 112 560</v>
          </cell>
          <cell r="D1053" t="str">
            <v>223 112 004</v>
          </cell>
          <cell r="E1053" t="str">
            <v>mfernandes@tycoint.com</v>
          </cell>
          <cell r="F1053" t="str">
            <v>Desconhecida</v>
          </cell>
          <cell r="G1053" t="str">
            <v>Cont. Eng. Afonso Martins</v>
          </cell>
          <cell r="H1053" t="str">
            <v>Equipamentos cénicos</v>
          </cell>
          <cell r="I1053" t="str">
            <v>Pasta 66</v>
          </cell>
        </row>
        <row r="1054">
          <cell r="A1054" t="str">
            <v>DENON</v>
          </cell>
          <cell r="B1054" t="str">
            <v>TYCO</v>
          </cell>
          <cell r="C1054" t="str">
            <v>224 112 560</v>
          </cell>
          <cell r="D1054" t="str">
            <v>224 112 004</v>
          </cell>
          <cell r="E1054" t="str">
            <v>mfernandes@tycoint.com</v>
          </cell>
          <cell r="F1054" t="str">
            <v>Desconhecida</v>
          </cell>
          <cell r="G1054" t="str">
            <v>Cont. Sr. Paulo Bastos, Distribui as marcas Perkins, Volvo, Cummins e MTU</v>
          </cell>
          <cell r="H1054" t="str">
            <v>Equipamentos cénicos</v>
          </cell>
          <cell r="I1054" t="str">
            <v>Pasta 66</v>
          </cell>
        </row>
        <row r="1055">
          <cell r="A1055" t="str">
            <v>LOUDSPEAKER</v>
          </cell>
          <cell r="B1055" t="str">
            <v>TYCO</v>
          </cell>
          <cell r="C1055" t="str">
            <v>225 112 560</v>
          </cell>
          <cell r="D1055" t="str">
            <v>225 112 004</v>
          </cell>
          <cell r="E1055" t="str">
            <v>mfernandes@tycoint.com</v>
          </cell>
          <cell r="F1055" t="str">
            <v>Desconhecida</v>
          </cell>
          <cell r="G1055" t="str">
            <v>Cont. Sr. Paulo Bastos, Distribui as marcas Perkins, Volvo, Cummins e MTU</v>
          </cell>
          <cell r="H1055" t="str">
            <v>Equipamentos cénicos</v>
          </cell>
          <cell r="I1055" t="str">
            <v>Pasta 66</v>
          </cell>
        </row>
        <row r="1056">
          <cell r="A1056" t="str">
            <v>SYSTEMS</v>
          </cell>
          <cell r="B1056" t="str">
            <v>TYCO</v>
          </cell>
          <cell r="C1056" t="str">
            <v>226 112 560</v>
          </cell>
          <cell r="D1056" t="str">
            <v>226 112 004</v>
          </cell>
          <cell r="E1056" t="str">
            <v>mfernandes@tycoint.com</v>
          </cell>
          <cell r="F1056" t="str">
            <v>Desconhecida</v>
          </cell>
          <cell r="G1056" t="str">
            <v>Cont. Eng. João Martelo</v>
          </cell>
          <cell r="H1056" t="str">
            <v>Equipamentos cénicos</v>
          </cell>
          <cell r="I1056" t="str">
            <v>Soltos</v>
          </cell>
        </row>
        <row r="1057">
          <cell r="A1057" t="str">
            <v>ASL</v>
          </cell>
          <cell r="B1057" t="str">
            <v>TYCO</v>
          </cell>
          <cell r="C1057" t="str">
            <v>227 112 560</v>
          </cell>
          <cell r="D1057" t="str">
            <v>227 112 004</v>
          </cell>
          <cell r="E1057" t="str">
            <v>mfernandes@tycoint.com</v>
          </cell>
          <cell r="F1057" t="str">
            <v>Desconhecida</v>
          </cell>
          <cell r="G1057" t="str">
            <v>Cont. Eng. João Martelo</v>
          </cell>
          <cell r="H1057" t="str">
            <v>Equipamentos cénicos</v>
          </cell>
          <cell r="I1057" t="str">
            <v>Pasta 66</v>
          </cell>
        </row>
        <row r="1058">
          <cell r="A1058" t="str">
            <v>Ritzenthaler</v>
          </cell>
          <cell r="B1058" t="str">
            <v>Ritzenthaler Portugal</v>
          </cell>
          <cell r="C1058" t="str">
            <v>261 819 085/6</v>
          </cell>
          <cell r="D1058" t="str">
            <v>262 819 087</v>
          </cell>
          <cell r="E1058" t="str">
            <v>gigacontrol@oninet.pt</v>
          </cell>
          <cell r="F1058" t="str">
            <v>Desconhecida</v>
          </cell>
          <cell r="G1058" t="str">
            <v>Sr. Abílio Pimenta</v>
          </cell>
          <cell r="H1058" t="str">
            <v>Equipamentos de Segurança</v>
          </cell>
          <cell r="I1058" t="str">
            <v>Pasta 66</v>
          </cell>
        </row>
        <row r="1059">
          <cell r="A1059" t="str">
            <v>CS</v>
          </cell>
          <cell r="B1059" t="str">
            <v>Ritzenthaler Portugal</v>
          </cell>
          <cell r="C1059" t="str">
            <v>262 819 085/6</v>
          </cell>
          <cell r="D1059" t="str">
            <v>263 819 087</v>
          </cell>
          <cell r="E1059" t="str">
            <v>Desconhecido</v>
          </cell>
          <cell r="F1059" t="str">
            <v>Desconhecida</v>
          </cell>
          <cell r="G1059" t="str">
            <v>Sr. Abílio Pimenta</v>
          </cell>
          <cell r="H1059" t="str">
            <v>Equipamentos de Segurança</v>
          </cell>
          <cell r="I1059" t="str">
            <v>Pasta 66</v>
          </cell>
        </row>
        <row r="1060">
          <cell r="A1060" t="str">
            <v>CS SECURITY</v>
          </cell>
          <cell r="B1060" t="str">
            <v>Ritzenthaler Portugal</v>
          </cell>
          <cell r="C1060" t="str">
            <v>263 819 085/6</v>
          </cell>
          <cell r="D1060" t="str">
            <v>264 819 087</v>
          </cell>
          <cell r="E1060" t="str">
            <v>gigacontrol@oninet.pt</v>
          </cell>
          <cell r="F1060" t="str">
            <v>Desconhecida</v>
          </cell>
          <cell r="G1060" t="str">
            <v>Sr. Abílio Pimenta</v>
          </cell>
          <cell r="H1060" t="str">
            <v>Equipamentos de Segurança</v>
          </cell>
          <cell r="I1060" t="str">
            <v>Pasta 66</v>
          </cell>
        </row>
        <row r="1061">
          <cell r="A1061" t="str">
            <v>C S</v>
          </cell>
          <cell r="B1061" t="str">
            <v>Ritzenthaler Portugal</v>
          </cell>
          <cell r="C1061" t="str">
            <v>264 819 085/6</v>
          </cell>
          <cell r="D1061" t="str">
            <v>265 819 087</v>
          </cell>
          <cell r="E1061" t="str">
            <v>gigacontrol@oninet.pt</v>
          </cell>
          <cell r="F1061" t="str">
            <v>Desconhecida</v>
          </cell>
          <cell r="G1061" t="str">
            <v>Sr. Abílio Pimenta</v>
          </cell>
          <cell r="H1061" t="str">
            <v>Equipamentos de Segurança</v>
          </cell>
          <cell r="I1061" t="str">
            <v>Pasta 66</v>
          </cell>
        </row>
        <row r="1062">
          <cell r="A1062" t="str">
            <v>VIDEOSTOCK</v>
          </cell>
          <cell r="B1062" t="str">
            <v>Ritzenthaler Portugal</v>
          </cell>
          <cell r="C1062" t="str">
            <v>265 819 085/6</v>
          </cell>
          <cell r="D1062" t="str">
            <v>266 819 087</v>
          </cell>
          <cell r="E1062" t="str">
            <v>gigacontrol@oninet.pt</v>
          </cell>
          <cell r="F1062" t="str">
            <v>Desconhecida</v>
          </cell>
          <cell r="G1062" t="str">
            <v>Sr. Abílio Pimenta</v>
          </cell>
          <cell r="H1062" t="str">
            <v>Transmissão e armaze. de imagens</v>
          </cell>
          <cell r="I1062" t="str">
            <v>Pasta 66</v>
          </cell>
        </row>
        <row r="1063">
          <cell r="A1063" t="str">
            <v>ANBER</v>
          </cell>
          <cell r="B1063" t="str">
            <v>INSTALFOGO</v>
          </cell>
          <cell r="C1063" t="str">
            <v>234 314 186</v>
          </cell>
          <cell r="D1063" t="str">
            <v>234 312 297</v>
          </cell>
          <cell r="E1063" t="str">
            <v>instalfogo@mail.telepac.pt</v>
          </cell>
          <cell r="F1063" t="str">
            <v>www.instalfogo.pt</v>
          </cell>
          <cell r="G1063" t="str">
            <v>Cont. Eng. Afonso Martins</v>
          </cell>
          <cell r="H1063" t="str">
            <v>Equipamentos de incêndio</v>
          </cell>
          <cell r="I1063" t="str">
            <v>Soltos</v>
          </cell>
        </row>
        <row r="1064">
          <cell r="A1064" t="str">
            <v>GLOBE</v>
          </cell>
          <cell r="B1064" t="str">
            <v>INSTALFOGO</v>
          </cell>
          <cell r="C1064" t="str">
            <v>234 314 186</v>
          </cell>
          <cell r="D1064" t="str">
            <v>234 312 297</v>
          </cell>
          <cell r="E1064" t="str">
            <v>instalfogo@mail.telepac.pt</v>
          </cell>
          <cell r="F1064" t="str">
            <v>www.instalfogo.pt</v>
          </cell>
          <cell r="G1064" t="str">
            <v>Cont. Eng. João Martelo</v>
          </cell>
          <cell r="H1064" t="str">
            <v>Equipamentos de incêndio</v>
          </cell>
          <cell r="I1064" t="str">
            <v>Soltos</v>
          </cell>
        </row>
        <row r="1065">
          <cell r="A1065" t="str">
            <v>NFPA</v>
          </cell>
          <cell r="B1065" t="str">
            <v>INSTALFOGO</v>
          </cell>
          <cell r="C1065" t="str">
            <v>234 314 186</v>
          </cell>
          <cell r="D1065" t="str">
            <v>234 312 297</v>
          </cell>
          <cell r="E1065" t="str">
            <v>instalfogo@mail.telepac.pt</v>
          </cell>
          <cell r="F1065" t="str">
            <v>www.instalfogo.pt</v>
          </cell>
          <cell r="G1065" t="str">
            <v>Cont. Eng. João Martelo</v>
          </cell>
          <cell r="H1065" t="str">
            <v>Equipamentos de incêndio</v>
          </cell>
          <cell r="I1065" t="str">
            <v>Soltos</v>
          </cell>
        </row>
        <row r="1066">
          <cell r="A1066" t="str">
            <v>SALMSON</v>
          </cell>
          <cell r="B1066" t="str">
            <v>BONNEVILLE OLIVEIRA</v>
          </cell>
          <cell r="C1066" t="str">
            <v>222 080 350</v>
          </cell>
          <cell r="D1066" t="str">
            <v>222 001 469</v>
          </cell>
          <cell r="E1066" t="str">
            <v>bo@esoterica.pt</v>
          </cell>
          <cell r="F1066" t="str">
            <v>www.salmson.pt</v>
          </cell>
          <cell r="G1066" t="str">
            <v>mail@salmson.pt</v>
          </cell>
          <cell r="H1066" t="str">
            <v>Centrais de bombagem</v>
          </cell>
          <cell r="I1066" t="str">
            <v>Soltos</v>
          </cell>
        </row>
        <row r="1067">
          <cell r="A1067" t="str">
            <v>COMMAX</v>
          </cell>
          <cell r="B1067" t="str">
            <v>TELEUNO</v>
          </cell>
          <cell r="C1067" t="str">
            <v>214 944 167</v>
          </cell>
          <cell r="D1067" t="str">
            <v>214 926 488</v>
          </cell>
          <cell r="E1067" t="str">
            <v>Desconhecido</v>
          </cell>
          <cell r="F1067" t="str">
            <v>Desconhecida</v>
          </cell>
          <cell r="G1067" t="str">
            <v>Cont. Gabriela Esperanco</v>
          </cell>
          <cell r="H1067" t="str">
            <v>Video Porteiro</v>
          </cell>
          <cell r="I1067" t="str">
            <v>Soltos</v>
          </cell>
        </row>
        <row r="1068">
          <cell r="A1068" t="str">
            <v>EIS</v>
          </cell>
          <cell r="B1068" t="str">
            <v>TELEUNO</v>
          </cell>
          <cell r="C1068" t="str">
            <v>214 944 167</v>
          </cell>
          <cell r="D1068" t="str">
            <v>214 926 488</v>
          </cell>
          <cell r="E1068" t="str">
            <v>Desconhecido</v>
          </cell>
          <cell r="F1068" t="str">
            <v>Desconhecida</v>
          </cell>
          <cell r="G1068" t="str">
            <v>Cont. Engº Almiro Ferreira</v>
          </cell>
          <cell r="H1068" t="str">
            <v>Som</v>
          </cell>
          <cell r="I1068" t="str">
            <v>Soltos</v>
          </cell>
        </row>
        <row r="1069">
          <cell r="A1069" t="str">
            <v>GOLMAR</v>
          </cell>
          <cell r="B1069" t="str">
            <v>TELEUNO</v>
          </cell>
          <cell r="C1069" t="str">
            <v>214 944 167</v>
          </cell>
          <cell r="D1069" t="str">
            <v>214 926 488</v>
          </cell>
          <cell r="E1069" t="str">
            <v>Desconhecido</v>
          </cell>
          <cell r="F1069" t="str">
            <v>Desconhecida</v>
          </cell>
          <cell r="G1069" t="str">
            <v>Cont. Engº Almiro Ferreira</v>
          </cell>
          <cell r="H1069" t="str">
            <v>Radio e TV</v>
          </cell>
          <cell r="I1069" t="str">
            <v>Soltos</v>
          </cell>
        </row>
        <row r="1070">
          <cell r="A1070" t="str">
            <v>SINTAL</v>
          </cell>
          <cell r="B1070" t="str">
            <v>TELEUNO</v>
          </cell>
          <cell r="C1070" t="str">
            <v>214 944 167</v>
          </cell>
          <cell r="D1070" t="str">
            <v>214 926 488</v>
          </cell>
          <cell r="E1070" t="str">
            <v>Desconhecido</v>
          </cell>
          <cell r="F1070" t="str">
            <v>Desconhecida</v>
          </cell>
          <cell r="G1070" t="str">
            <v>mail@salmson.pt</v>
          </cell>
          <cell r="H1070" t="str">
            <v>Radio e TV</v>
          </cell>
          <cell r="I1070" t="str">
            <v>Soltos</v>
          </cell>
        </row>
        <row r="1071">
          <cell r="A1071" t="str">
            <v>RCF</v>
          </cell>
          <cell r="B1071" t="str">
            <v>Garrett Música</v>
          </cell>
          <cell r="C1071" t="str">
            <v>213 533 283</v>
          </cell>
          <cell r="D1071" t="str">
            <v>213 577 983</v>
          </cell>
          <cell r="E1071" t="str">
            <v>garrettmusica@mail.telepac.pt</v>
          </cell>
          <cell r="F1071" t="str">
            <v>www.garrett.pt</v>
          </cell>
          <cell r="G1071" t="str">
            <v xml:space="preserve">Contacto Sr. Paulo Andrade </v>
          </cell>
          <cell r="H1071" t="str">
            <v>Equipamento Cénico</v>
          </cell>
          <cell r="I1071" t="str">
            <v>Soltos</v>
          </cell>
        </row>
        <row r="1072">
          <cell r="A1072" t="str">
            <v>UNLIMITED SOUND</v>
          </cell>
          <cell r="B1072" t="str">
            <v>Garrett Música</v>
          </cell>
          <cell r="C1072" t="str">
            <v>213 533 283</v>
          </cell>
          <cell r="D1072" t="str">
            <v>213 577 983</v>
          </cell>
          <cell r="E1072" t="str">
            <v>garrettmusica@mail.telepac.pt</v>
          </cell>
          <cell r="F1072" t="str">
            <v>www.garrett.pt</v>
          </cell>
          <cell r="G1072" t="str">
            <v xml:space="preserve">Contacto Sr. Paulo Andrade </v>
          </cell>
          <cell r="H1072" t="str">
            <v>Equipamento Cénico</v>
          </cell>
          <cell r="I1072" t="str">
            <v>Soltos</v>
          </cell>
        </row>
        <row r="1073">
          <cell r="A1073" t="str">
            <v>EASY LINE</v>
          </cell>
          <cell r="B1073" t="str">
            <v>Garrett Música</v>
          </cell>
          <cell r="C1073" t="str">
            <v>213 533 283</v>
          </cell>
          <cell r="D1073" t="str">
            <v>213 577 983</v>
          </cell>
          <cell r="E1073" t="str">
            <v>garrettmusica@mail.telepac.pt</v>
          </cell>
          <cell r="F1073" t="str">
            <v>www.garrett.pt</v>
          </cell>
          <cell r="G1073" t="str">
            <v xml:space="preserve">Contacto Sr. Paulo Andrade </v>
          </cell>
          <cell r="H1073" t="str">
            <v>Equipamento Cénico</v>
          </cell>
          <cell r="I1073" t="str">
            <v>Soltos</v>
          </cell>
        </row>
        <row r="1074">
          <cell r="A1074" t="str">
            <v>Concord</v>
          </cell>
          <cell r="B1074" t="str">
            <v>Sylvania Lda</v>
          </cell>
          <cell r="C1074" t="str">
            <v>217 937 736/7</v>
          </cell>
          <cell r="D1074" t="str">
            <v>217 937 738</v>
          </cell>
          <cell r="E1074" t="str">
            <v>loop.lda@mail.telepac.pt</v>
          </cell>
          <cell r="F1074" t="str">
            <v>www.vega.com</v>
          </cell>
          <cell r="G1074" t="str">
            <v>Eng. José de Almeida</v>
          </cell>
          <cell r="H1074" t="str">
            <v>Iluminação</v>
          </cell>
          <cell r="I1074" t="str">
            <v>Em, CD-ROM</v>
          </cell>
        </row>
        <row r="1075">
          <cell r="A1075" t="str">
            <v>Lumiance</v>
          </cell>
          <cell r="B1075" t="str">
            <v>Sylvania Lda</v>
          </cell>
          <cell r="C1075" t="str">
            <v>217 937 736/7</v>
          </cell>
          <cell r="D1075" t="str">
            <v>217 937 738</v>
          </cell>
          <cell r="E1075" t="str">
            <v>orpor@mail.telepac.pt</v>
          </cell>
          <cell r="F1075" t="str">
            <v>Desconhecida</v>
          </cell>
          <cell r="G1075" t="str">
            <v>Eng. José de Almeida / Também Distribuido p/Osvaldo Matos</v>
          </cell>
          <cell r="H1075" t="str">
            <v>Iluminação</v>
          </cell>
          <cell r="I1075" t="str">
            <v>Soltos</v>
          </cell>
        </row>
        <row r="1076">
          <cell r="A1076" t="str">
            <v>SLI</v>
          </cell>
          <cell r="B1076" t="str">
            <v>Sylvania Lda</v>
          </cell>
          <cell r="C1076" t="str">
            <v>217 937 736/7</v>
          </cell>
          <cell r="D1076" t="str">
            <v>217 937 738</v>
          </cell>
          <cell r="E1076" t="str">
            <v>orpor@mail.telepac.pt</v>
          </cell>
          <cell r="F1076" t="str">
            <v>Desconhecida</v>
          </cell>
          <cell r="G1076" t="str">
            <v>Eng. José de Almeida</v>
          </cell>
          <cell r="H1076" t="str">
            <v>Iluminação</v>
          </cell>
          <cell r="I1076" t="str">
            <v>Soltos</v>
          </cell>
        </row>
        <row r="1077">
          <cell r="A1077" t="str">
            <v>Lumiance</v>
          </cell>
          <cell r="B1077" t="str">
            <v>Osvaldo de Matos</v>
          </cell>
          <cell r="C1077" t="str">
            <v>223 710 419</v>
          </cell>
          <cell r="D1077" t="str">
            <v>223 702 044</v>
          </cell>
          <cell r="E1077" t="str">
            <v>Desconhecido</v>
          </cell>
          <cell r="F1077" t="str">
            <v>Desconhecida</v>
          </cell>
          <cell r="G1077" t="str">
            <v>Cont., Srª. Ilda</v>
          </cell>
          <cell r="H1077" t="str">
            <v>Iluminação</v>
          </cell>
          <cell r="I1077" t="str">
            <v>Em, CD-ROM</v>
          </cell>
        </row>
        <row r="1078">
          <cell r="A1078" t="str">
            <v>ECHELON</v>
          </cell>
          <cell r="B1078" t="str">
            <v>DOMÓTICA</v>
          </cell>
          <cell r="C1078" t="str">
            <v>217 110 660</v>
          </cell>
          <cell r="D1078" t="str">
            <v>217 106 611</v>
          </cell>
          <cell r="E1078" t="str">
            <v>xiko@domótica.pt</v>
          </cell>
          <cell r="F1078" t="str">
            <v>www.domotica.pt</v>
          </cell>
          <cell r="G1078" t="str">
            <v>Cont. Eng. Francisco Pombas</v>
          </cell>
          <cell r="H1078" t="str">
            <v>Gestão técnica</v>
          </cell>
          <cell r="I1078" t="str">
            <v>Soltos</v>
          </cell>
        </row>
        <row r="1079">
          <cell r="A1079" t="str">
            <v>BE</v>
          </cell>
          <cell r="B1079" t="str">
            <v>BASORELECTRIC</v>
          </cell>
          <cell r="C1079" t="str">
            <v>228 328 289</v>
          </cell>
          <cell r="D1079" t="str">
            <v>228 323 103</v>
          </cell>
          <cell r="E1079" t="str">
            <v>comercial@basor.com.pt</v>
          </cell>
          <cell r="F1079" t="str">
            <v>www.basor.com.pt</v>
          </cell>
          <cell r="G1079" t="str">
            <v>Cont. Sr. Eduardo Miranda</v>
          </cell>
          <cell r="H1079" t="str">
            <v>Calhas e esteiras</v>
          </cell>
          <cell r="I1079" t="str">
            <v>Pasta própria</v>
          </cell>
        </row>
        <row r="1080">
          <cell r="A1080" t="str">
            <v>BASORELECTRIC</v>
          </cell>
          <cell r="B1080" t="str">
            <v>BASORELECTRIC</v>
          </cell>
          <cell r="C1080" t="str">
            <v>228 328 289</v>
          </cell>
          <cell r="D1080" t="str">
            <v>228 323 103</v>
          </cell>
          <cell r="E1080" t="str">
            <v>comercial@basor.com.pt</v>
          </cell>
          <cell r="F1080" t="str">
            <v>www.basor.com.pt</v>
          </cell>
          <cell r="G1080" t="str">
            <v>Cont. Sr. Eduardo Miranda</v>
          </cell>
          <cell r="H1080" t="str">
            <v>Calhas e esteiras</v>
          </cell>
          <cell r="I1080" t="str">
            <v>Pasta própria</v>
          </cell>
        </row>
        <row r="1081">
          <cell r="A1081" t="str">
            <v>TRIFA</v>
          </cell>
          <cell r="B1081" t="str">
            <v>BASORELECTRIC</v>
          </cell>
          <cell r="C1081" t="str">
            <v>228 328 289</v>
          </cell>
          <cell r="D1081" t="str">
            <v>228 323 103</v>
          </cell>
          <cell r="E1081" t="str">
            <v>comercial@basor.com.pt</v>
          </cell>
          <cell r="F1081" t="str">
            <v>www.basor.com.pt</v>
          </cell>
          <cell r="G1081" t="str">
            <v>Cont. Sr. Eduardo Miranda</v>
          </cell>
          <cell r="H1081" t="str">
            <v>Calhas e esteiras</v>
          </cell>
          <cell r="I1081" t="str">
            <v>Pasta própria</v>
          </cell>
        </row>
        <row r="1082">
          <cell r="A1082" t="str">
            <v>BASOR</v>
          </cell>
          <cell r="B1082" t="str">
            <v>BASORELECTRIC</v>
          </cell>
          <cell r="C1082" t="str">
            <v>228 328 289</v>
          </cell>
          <cell r="D1082" t="str">
            <v>228 323 103</v>
          </cell>
          <cell r="E1082" t="str">
            <v>comercial@basor.com.pt</v>
          </cell>
          <cell r="F1082" t="str">
            <v>www.basor.com.pt</v>
          </cell>
          <cell r="G1082" t="str">
            <v>Cont. Sr. Eduardo Miranda</v>
          </cell>
          <cell r="H1082" t="str">
            <v>Calhas e esteiras</v>
          </cell>
          <cell r="I1082" t="str">
            <v>Pasta própria</v>
          </cell>
        </row>
        <row r="1083">
          <cell r="A1083" t="str">
            <v>PLAST</v>
          </cell>
          <cell r="B1083" t="str">
            <v>BASORELECTRIC</v>
          </cell>
          <cell r="C1083" t="str">
            <v>228 328 289</v>
          </cell>
          <cell r="D1083" t="str">
            <v>228 323 103</v>
          </cell>
          <cell r="E1083" t="str">
            <v>comercial@basor.com.pt</v>
          </cell>
          <cell r="F1083" t="str">
            <v>www.basor.com.pt</v>
          </cell>
          <cell r="G1083" t="str">
            <v>Cont. Sr. Eduardo Miranda</v>
          </cell>
          <cell r="H1083" t="str">
            <v>Calhas e esteiras</v>
          </cell>
          <cell r="I1083" t="str">
            <v>Pasta própria</v>
          </cell>
        </row>
        <row r="1084">
          <cell r="A1084" t="str">
            <v>BASORTRAY</v>
          </cell>
          <cell r="B1084" t="str">
            <v>BASORELECTRIC</v>
          </cell>
          <cell r="C1084" t="str">
            <v>228 328 289</v>
          </cell>
          <cell r="D1084" t="str">
            <v>228 323 103</v>
          </cell>
          <cell r="E1084" t="str">
            <v>comercial@basor.com.pt</v>
          </cell>
          <cell r="F1084" t="str">
            <v>www.basor.com.pt</v>
          </cell>
          <cell r="G1084" t="str">
            <v>Cont. Sr. Eduardo Miranda</v>
          </cell>
          <cell r="H1084" t="str">
            <v>Calhas e esteiras</v>
          </cell>
          <cell r="I1084" t="str">
            <v>Pasta própria</v>
          </cell>
        </row>
        <row r="1085">
          <cell r="A1085" t="str">
            <v>MERTEM</v>
          </cell>
          <cell r="B1085" t="str">
            <v>TEV2</v>
          </cell>
          <cell r="C1085" t="str">
            <v>229 438 010</v>
          </cell>
          <cell r="D1085" t="str">
            <v>229 485 164</v>
          </cell>
          <cell r="E1085" t="str">
            <v>tev.lda@mail.telepac.pt</v>
          </cell>
          <cell r="F1085" t="str">
            <v>Desconhecida</v>
          </cell>
          <cell r="G1085" t="str">
            <v>Também é disdribuido pela Elpor em Lisboa</v>
          </cell>
          <cell r="H1085" t="str">
            <v>Aparelhagem</v>
          </cell>
          <cell r="I1085" t="str">
            <v>Pasta própria</v>
          </cell>
        </row>
        <row r="1086">
          <cell r="A1086" t="str">
            <v>PANZER</v>
          </cell>
          <cell r="B1086" t="str">
            <v>TEV2</v>
          </cell>
          <cell r="C1086" t="str">
            <v>229 438 010</v>
          </cell>
          <cell r="D1086" t="str">
            <v>229 485 164</v>
          </cell>
          <cell r="E1086" t="str">
            <v>tev.lda@mail.telepac.pt</v>
          </cell>
          <cell r="F1086" t="str">
            <v>Desconhecida</v>
          </cell>
          <cell r="G1086" t="str">
            <v>Também é disdribuido pela Elpor em Lisboa</v>
          </cell>
          <cell r="H1086" t="str">
            <v>Aparelhagem</v>
          </cell>
          <cell r="I1086" t="str">
            <v>Pasta própria</v>
          </cell>
        </row>
        <row r="1087">
          <cell r="A1087" t="str">
            <v>MULTIVIA</v>
          </cell>
          <cell r="B1087" t="str">
            <v>VIMAC</v>
          </cell>
          <cell r="C1087" t="str">
            <v>228 328 289</v>
          </cell>
          <cell r="D1087" t="str">
            <v>228 323 103</v>
          </cell>
          <cell r="E1087" t="str">
            <v>comercial@basor.com.pt</v>
          </cell>
          <cell r="F1087" t="str">
            <v>www.basor.com.pt</v>
          </cell>
          <cell r="G1087" t="str">
            <v>Cont. Sr. Eduardo Miranda</v>
          </cell>
          <cell r="H1087" t="str">
            <v>Esteiras metálica</v>
          </cell>
          <cell r="I1087" t="str">
            <v>Pasta própria</v>
          </cell>
        </row>
        <row r="1088">
          <cell r="A1088" t="str">
            <v>HELVAR</v>
          </cell>
          <cell r="B1088" t="str">
            <v>JFS</v>
          </cell>
          <cell r="C1088" t="str">
            <v>219 440 660</v>
          </cell>
          <cell r="D1088" t="str">
            <v>219 456 644</v>
          </cell>
          <cell r="E1088" t="str">
            <v>joaofontessistemas@mail.telepac.pt</v>
          </cell>
          <cell r="F1088" t="str">
            <v>Desconhecida</v>
          </cell>
          <cell r="G1088" t="str">
            <v>Cont. Sr. João Fontes</v>
          </cell>
          <cell r="H1088" t="str">
            <v>Controlo de iluminação</v>
          </cell>
          <cell r="I1088" t="str">
            <v>Pasta própria</v>
          </cell>
        </row>
        <row r="1089">
          <cell r="A1089" t="str">
            <v>Procir</v>
          </cell>
          <cell r="B1089" t="str">
            <v>PROCIR</v>
          </cell>
          <cell r="C1089" t="str">
            <v>229 578 520</v>
          </cell>
          <cell r="D1089" t="str">
            <v>229 578 539</v>
          </cell>
          <cell r="E1089" t="str">
            <v>procir@mail.telepac.pt</v>
          </cell>
          <cell r="F1089" t="str">
            <v>Desconhecida</v>
          </cell>
          <cell r="G1089" t="str">
            <v>Também é disdribuido pela Elpor em Lisboa</v>
          </cell>
          <cell r="H1089" t="str">
            <v>Armários de distribuição</v>
          </cell>
          <cell r="I1089" t="str">
            <v>EM CD-ROM</v>
          </cell>
        </row>
        <row r="1090">
          <cell r="A1090" t="str">
            <v>Circutor</v>
          </cell>
          <cell r="B1090" t="str">
            <v>PROCIR</v>
          </cell>
          <cell r="C1090" t="str">
            <v>229 578 520</v>
          </cell>
          <cell r="D1090" t="str">
            <v>229 578 539</v>
          </cell>
          <cell r="E1090" t="str">
            <v>procir@mail.telepac.pt</v>
          </cell>
          <cell r="F1090" t="str">
            <v>Desconhecida</v>
          </cell>
          <cell r="G1090" t="str">
            <v>Também é disdribuido pela Elpor em Lisboa</v>
          </cell>
          <cell r="H1090" t="str">
            <v>Armários de distribuição</v>
          </cell>
          <cell r="I1090" t="str">
            <v>EM CD-ROM</v>
          </cell>
        </row>
        <row r="1091">
          <cell r="A1091" t="str">
            <v>Contradis</v>
          </cell>
          <cell r="B1091" t="str">
            <v>PROCIR</v>
          </cell>
          <cell r="C1091" t="str">
            <v>229 578 520</v>
          </cell>
          <cell r="D1091" t="str">
            <v>229 578 539</v>
          </cell>
          <cell r="E1091" t="str">
            <v>procir@mail.telepac.pt</v>
          </cell>
          <cell r="F1091" t="str">
            <v>Desconhecida</v>
          </cell>
          <cell r="G1091" t="str">
            <v>Sr. Carlos Sousa</v>
          </cell>
          <cell r="H1091" t="str">
            <v>Transformadores de Media Tensão</v>
          </cell>
          <cell r="I1091" t="str">
            <v>EM CD-ROM</v>
          </cell>
        </row>
        <row r="1092">
          <cell r="A1092" t="str">
            <v>Promutec</v>
          </cell>
          <cell r="B1092" t="str">
            <v>PROCIR</v>
          </cell>
          <cell r="C1092" t="str">
            <v>229 578 520</v>
          </cell>
          <cell r="D1092" t="str">
            <v>229 578 539</v>
          </cell>
          <cell r="E1092" t="str">
            <v>procir@mail.telepac.pt</v>
          </cell>
          <cell r="F1092" t="str">
            <v>Desconhecida</v>
          </cell>
          <cell r="G1092" t="str">
            <v>Cont. Sr. João Fontes</v>
          </cell>
          <cell r="H1092" t="str">
            <v>Bases pa ra fusíveis</v>
          </cell>
          <cell r="I1092" t="str">
            <v>EM CD-ROM</v>
          </cell>
        </row>
        <row r="1093">
          <cell r="A1093" t="str">
            <v>ZUCCHINI</v>
          </cell>
          <cell r="B1093" t="str">
            <v>ABB</v>
          </cell>
          <cell r="C1093" t="str">
            <v>214 256 000</v>
          </cell>
          <cell r="D1093" t="str">
            <v>214 256 354</v>
          </cell>
          <cell r="E1093" t="str">
            <v>Desconhecido</v>
          </cell>
          <cell r="F1093" t="str">
            <v>Desconhecida</v>
          </cell>
          <cell r="G1093" t="str">
            <v>Também é disdribuido pela Elpor em Lisboa</v>
          </cell>
          <cell r="H1093" t="str">
            <v>Calhas e esteiras</v>
          </cell>
          <cell r="I1093" t="str">
            <v>EM CD-ROM</v>
          </cell>
        </row>
        <row r="1094">
          <cell r="A1094" t="str">
            <v>FOXBORO</v>
          </cell>
          <cell r="B1094" t="str">
            <v>Gestra Portuguesa Válvulas</v>
          </cell>
          <cell r="C1094" t="str">
            <v>22 619 8770</v>
          </cell>
          <cell r="D1094" t="str">
            <v>22 610 7575</v>
          </cell>
          <cell r="E1094" t="str">
            <v>pcorreia@gestra.pt</v>
          </cell>
          <cell r="F1094" t="str">
            <v>www.gestra.pt</v>
          </cell>
          <cell r="G1094" t="str">
            <v>Contacto Engº Pedro Correia</v>
          </cell>
          <cell r="H1094" t="str">
            <v>Instrumentação</v>
          </cell>
          <cell r="I1094" t="str">
            <v>EM CD-ROM</v>
          </cell>
        </row>
        <row r="1095">
          <cell r="A1095" t="str">
            <v>SOLARTRON</v>
          </cell>
          <cell r="B1095" t="str">
            <v>Aplein Engenheiros, Lda</v>
          </cell>
          <cell r="C1095" t="str">
            <v>21 941 6219</v>
          </cell>
          <cell r="D1095" t="str">
            <v>21941 7633</v>
          </cell>
          <cell r="E1095" t="str">
            <v>ipedro@aplein.com</v>
          </cell>
          <cell r="F1095" t="str">
            <v>www.solartron.com</v>
          </cell>
          <cell r="G1095" t="str">
            <v>Contacto Engº Isidro Pedro</v>
          </cell>
          <cell r="H1095" t="str">
            <v xml:space="preserve">Instrumentação </v>
          </cell>
          <cell r="I1095" t="str">
            <v>EM CD-ROM</v>
          </cell>
        </row>
        <row r="1096">
          <cell r="A1096" t="str">
            <v>GL Applied Research Inc</v>
          </cell>
          <cell r="B1096" t="str">
            <v>Aplein Engenheiros, Lda</v>
          </cell>
          <cell r="C1096" t="str">
            <v>21 941 6219</v>
          </cell>
          <cell r="D1096" t="str">
            <v>21941 7633</v>
          </cell>
          <cell r="E1096" t="str">
            <v>ipedro@aplein.com</v>
          </cell>
          <cell r="F1096" t="str">
            <v>Desconhecida</v>
          </cell>
          <cell r="G1096" t="str">
            <v>Contacto Engº Isidro Pedro</v>
          </cell>
          <cell r="H1096" t="str">
            <v>Instrumentação</v>
          </cell>
          <cell r="I1096" t="str">
            <v>EM CD-ROM</v>
          </cell>
        </row>
        <row r="1097">
          <cell r="A1097" t="str">
            <v>ASTRAL</v>
          </cell>
          <cell r="B1097" t="str">
            <v>Marazul</v>
          </cell>
          <cell r="C1097" t="str">
            <v>214 444 720</v>
          </cell>
          <cell r="D1097" t="str">
            <v>214 440 772</v>
          </cell>
          <cell r="E1097" t="str">
            <v>Desconhecido</v>
          </cell>
          <cell r="F1097" t="str">
            <v>www.marazul.pt</v>
          </cell>
          <cell r="G1097" t="str">
            <v>Também é representada por, A . J. Ferras - Tef. 219 680 450</v>
          </cell>
          <cell r="H1097" t="str">
            <v>Fibra óptica</v>
          </cell>
          <cell r="I1097" t="str">
            <v>EM CD-ROM</v>
          </cell>
        </row>
        <row r="1098">
          <cell r="A1098" t="str">
            <v>ASTRAL POOL</v>
          </cell>
          <cell r="B1098" t="str">
            <v>Marazul</v>
          </cell>
          <cell r="C1098" t="str">
            <v>214 444 720</v>
          </cell>
          <cell r="D1098" t="str">
            <v>214 440 772</v>
          </cell>
          <cell r="E1098" t="str">
            <v>Desconhecido</v>
          </cell>
          <cell r="F1098" t="str">
            <v>www.marazul.pt</v>
          </cell>
          <cell r="G1098" t="str">
            <v>Também é representada por, A . J. Ferras - Tef. 219 680 451</v>
          </cell>
          <cell r="H1098" t="str">
            <v>Fibra óptica</v>
          </cell>
          <cell r="I1098" t="str">
            <v>EM CD-ROM</v>
          </cell>
        </row>
        <row r="1099">
          <cell r="A1099" t="str">
            <v>ASTRALPOOL</v>
          </cell>
          <cell r="B1099" t="str">
            <v>Marazul</v>
          </cell>
          <cell r="C1099" t="str">
            <v>214 444 720</v>
          </cell>
          <cell r="D1099" t="str">
            <v>214 440 772</v>
          </cell>
          <cell r="E1099" t="str">
            <v>Desconhecido</v>
          </cell>
          <cell r="F1099" t="str">
            <v>www.marazul.pt</v>
          </cell>
          <cell r="G1099" t="str">
            <v>Também é representada por, A . J. Ferras - Tef. 219 680 452</v>
          </cell>
          <cell r="H1099" t="str">
            <v>Fibra óptica</v>
          </cell>
          <cell r="I1099" t="str">
            <v>EM CD-ROM</v>
          </cell>
        </row>
        <row r="1100">
          <cell r="A1100" t="str">
            <v>Passavant</v>
          </cell>
          <cell r="B1100" t="str">
            <v>Passavant Portuguesa</v>
          </cell>
          <cell r="C1100" t="str">
            <v>212 918 193</v>
          </cell>
          <cell r="D1100" t="str">
            <v>212 905 372</v>
          </cell>
          <cell r="E1100" t="str">
            <v>Desconhecido</v>
          </cell>
          <cell r="F1100" t="str">
            <v>Desconhecida</v>
          </cell>
          <cell r="G1100" t="str">
            <v>Sr. Jaime Ferrão</v>
          </cell>
          <cell r="H1100" t="str">
            <v>Ralos de pavimento</v>
          </cell>
          <cell r="I1100" t="str">
            <v>EM CD-ROM</v>
          </cell>
        </row>
        <row r="1101">
          <cell r="A1101" t="str">
            <v>Parsi</v>
          </cell>
          <cell r="B1101" t="str">
            <v>Parsi</v>
          </cell>
          <cell r="C1101" t="str">
            <v>214 459 120</v>
          </cell>
          <cell r="D1101" t="str">
            <v>214 459 129</v>
          </cell>
          <cell r="E1101" t="str">
            <v>lisboa@parsi-pci.com</v>
          </cell>
          <cell r="F1101" t="str">
            <v>www.parsi-pci.com</v>
          </cell>
          <cell r="G1101" t="str">
            <v>Sr. António Rocha</v>
          </cell>
          <cell r="H1101" t="str">
            <v>Extintores</v>
          </cell>
          <cell r="I1101" t="str">
            <v>Pasta própria</v>
          </cell>
        </row>
        <row r="1102">
          <cell r="A1102" t="str">
            <v>METEC</v>
          </cell>
          <cell r="B1102" t="str">
            <v>MECANO TÉCNICA</v>
          </cell>
          <cell r="C1102" t="str">
            <v>217 970 291</v>
          </cell>
          <cell r="D1102" t="str">
            <v>214 440 772</v>
          </cell>
          <cell r="E1102" t="str">
            <v>Desconhecido</v>
          </cell>
          <cell r="F1102" t="str">
            <v>Desconhecida</v>
          </cell>
          <cell r="G1102" t="str">
            <v>Também é representada por, A . J. Ferras - Tef. 219 680 451</v>
          </cell>
          <cell r="H1102" t="str">
            <v>Ventiladores</v>
          </cell>
          <cell r="I1102" t="str">
            <v>EM CD-ROM</v>
          </cell>
        </row>
        <row r="1103">
          <cell r="A1103" t="str">
            <v>CIMAQUE</v>
          </cell>
          <cell r="B1103" t="str">
            <v>CIMAQUE</v>
          </cell>
          <cell r="C1103" t="str">
            <v>225 193 490</v>
          </cell>
          <cell r="D1103" t="str">
            <v>225 368 613</v>
          </cell>
          <cell r="E1103" t="str">
            <v>sampaiomorais@mail.telepac.pt</v>
          </cell>
          <cell r="F1103" t="str">
            <v>Desconhecida</v>
          </cell>
          <cell r="G1103" t="str">
            <v>Cont. Sr. Paulo Bastos, Distribui as marcas Perkins, Volvo, Cummins e MTU</v>
          </cell>
          <cell r="H1103" t="str">
            <v>Grupos geradores</v>
          </cell>
          <cell r="I1103" t="str">
            <v>Pasta 66</v>
          </cell>
        </row>
        <row r="1104">
          <cell r="A1104" t="str">
            <v>GENERGY</v>
          </cell>
          <cell r="B1104" t="str">
            <v>CIMAQUE</v>
          </cell>
          <cell r="C1104" t="str">
            <v>225 193 490</v>
          </cell>
          <cell r="D1104" t="str">
            <v>225 368 613</v>
          </cell>
          <cell r="E1104" t="str">
            <v>sampaiomorais@mail.telepac.pt</v>
          </cell>
          <cell r="F1104" t="str">
            <v>Desconhecida</v>
          </cell>
          <cell r="G1104" t="str">
            <v>Cont. Sr. Paulo Bastos, Distribui as marcas Perkins, Volvo, Cummins e MTU</v>
          </cell>
          <cell r="H1104" t="str">
            <v>Grupos geradores</v>
          </cell>
          <cell r="I1104" t="str">
            <v>Pasta 66</v>
          </cell>
        </row>
        <row r="1105">
          <cell r="A1105" t="str">
            <v>MTU</v>
          </cell>
          <cell r="B1105" t="str">
            <v>CIMAQUE</v>
          </cell>
          <cell r="C1105" t="str">
            <v>225 193 490</v>
          </cell>
          <cell r="D1105" t="str">
            <v>225 368 613</v>
          </cell>
          <cell r="E1105" t="str">
            <v>sampaiomorais@mail.telepac.pt</v>
          </cell>
          <cell r="F1105" t="str">
            <v>Desconhecida</v>
          </cell>
          <cell r="G1105" t="str">
            <v>Cont. Sr. Paulo Bastos, Distribui as marcas Perkins, Volvo, Cummins e MTU</v>
          </cell>
          <cell r="H1105" t="str">
            <v>Grupos geradores</v>
          </cell>
          <cell r="I1105" t="str">
            <v>Pasta 66</v>
          </cell>
        </row>
        <row r="1106">
          <cell r="A1106" t="str">
            <v>GIGA</v>
          </cell>
          <cell r="B1106" t="str">
            <v>GIGACONTROL</v>
          </cell>
          <cell r="C1106" t="str">
            <v>212 387 006</v>
          </cell>
          <cell r="D1106" t="str">
            <v>212 387 008</v>
          </cell>
          <cell r="E1106" t="str">
            <v>gigacontrol@oninet.pt</v>
          </cell>
          <cell r="F1106" t="str">
            <v>Desconhecida</v>
          </cell>
          <cell r="G1106" t="str">
            <v>Cont. Eng. João Martelo</v>
          </cell>
          <cell r="H1106" t="str">
            <v>Gestão técnica</v>
          </cell>
          <cell r="I1106" t="str">
            <v>Pasta própria</v>
          </cell>
        </row>
        <row r="1107">
          <cell r="A1107" t="str">
            <v>GIGA CONTROL</v>
          </cell>
          <cell r="B1107" t="str">
            <v>GIGACONTROL</v>
          </cell>
          <cell r="C1107" t="str">
            <v>212 387 006</v>
          </cell>
          <cell r="D1107" t="str">
            <v>212 387 008</v>
          </cell>
          <cell r="E1107" t="str">
            <v>gigacontrol@oninet.pt</v>
          </cell>
          <cell r="F1107" t="str">
            <v>Desconhecida</v>
          </cell>
          <cell r="G1107" t="str">
            <v>Cont. Eng. João Martelo</v>
          </cell>
          <cell r="H1107" t="str">
            <v>Gestão técnica</v>
          </cell>
          <cell r="I1107" t="str">
            <v>Pasta 66</v>
          </cell>
        </row>
        <row r="1108">
          <cell r="A1108" t="str">
            <v>CONTROL GIGA</v>
          </cell>
          <cell r="B1108" t="str">
            <v>GIGACONTROL</v>
          </cell>
          <cell r="C1108" t="str">
            <v>212 387 006</v>
          </cell>
          <cell r="D1108" t="str">
            <v>212 387 008</v>
          </cell>
          <cell r="E1108" t="str">
            <v>gigacontrol@oninet.pt</v>
          </cell>
          <cell r="F1108" t="str">
            <v>Desconhecida</v>
          </cell>
          <cell r="G1108" t="str">
            <v>Cont. Eng. João Martelo</v>
          </cell>
          <cell r="H1108" t="str">
            <v>Gestão técnica</v>
          </cell>
          <cell r="I1108" t="str">
            <v>Pasta 66</v>
          </cell>
        </row>
        <row r="1109">
          <cell r="A1109" t="str">
            <v>ELASTIMOLD</v>
          </cell>
          <cell r="B1109" t="str">
            <v>CABELTE</v>
          </cell>
          <cell r="C1109" t="str">
            <v>227 537 500</v>
          </cell>
          <cell r="D1109" t="str">
            <v>227 537 513</v>
          </cell>
          <cell r="E1109" t="str">
            <v>Desconhecido</v>
          </cell>
          <cell r="F1109" t="str">
            <v>Desconhecida</v>
          </cell>
          <cell r="G1109" t="str">
            <v>Cont. Eng. Afonso Martins</v>
          </cell>
          <cell r="H1109" t="str">
            <v>Fichas</v>
          </cell>
          <cell r="I1109" t="str">
            <v>Pasta 66</v>
          </cell>
        </row>
        <row r="1110">
          <cell r="A1110" t="str">
            <v>Alerton</v>
          </cell>
          <cell r="B1110" t="str">
            <v>GIGACONTROL</v>
          </cell>
          <cell r="C1110" t="str">
            <v>212 387 006</v>
          </cell>
          <cell r="D1110" t="str">
            <v>212 387 008</v>
          </cell>
          <cell r="E1110" t="str">
            <v>gigacontrol@oninet.pt</v>
          </cell>
          <cell r="F1110" t="str">
            <v>Desconhecida</v>
          </cell>
          <cell r="G1110" t="str">
            <v>Cont. Eng. João Martelo</v>
          </cell>
          <cell r="H1110" t="str">
            <v>Gestão técnica</v>
          </cell>
          <cell r="I1110" t="str">
            <v>Pasta 66</v>
          </cell>
        </row>
        <row r="1111">
          <cell r="A1111" t="str">
            <v>Bactalk</v>
          </cell>
          <cell r="B1111" t="str">
            <v>GIGACONTROL</v>
          </cell>
          <cell r="C1111" t="str">
            <v>212 387 006</v>
          </cell>
          <cell r="D1111" t="str">
            <v>212 387 008</v>
          </cell>
          <cell r="E1111" t="str">
            <v>gigacontrol@oninet.pt</v>
          </cell>
          <cell r="F1111" t="str">
            <v>Desconhecida</v>
          </cell>
          <cell r="G1111" t="str">
            <v>Cont. Eng. João Martelo</v>
          </cell>
          <cell r="H1111" t="str">
            <v>Gestão técnica</v>
          </cell>
          <cell r="I1111" t="str">
            <v>Pasta 66</v>
          </cell>
        </row>
        <row r="1112">
          <cell r="A1112" t="str">
            <v>Bacnet</v>
          </cell>
          <cell r="B1112" t="str">
            <v>GIGACONTROL</v>
          </cell>
          <cell r="C1112" t="str">
            <v>212 387 006</v>
          </cell>
          <cell r="D1112" t="str">
            <v>212 387 008</v>
          </cell>
          <cell r="E1112" t="str">
            <v>gigacontrol@oninet.pt</v>
          </cell>
          <cell r="F1112" t="str">
            <v>Desconhecida</v>
          </cell>
          <cell r="G1112" t="str">
            <v>Cont. Eng. João Martelo</v>
          </cell>
          <cell r="H1112" t="str">
            <v>Gestão técnica</v>
          </cell>
          <cell r="I1112" t="str">
            <v>Pasta 66</v>
          </cell>
        </row>
        <row r="1113">
          <cell r="A1113" t="str">
            <v>Reilis</v>
          </cell>
          <cell r="B1113" t="str">
            <v>3M</v>
          </cell>
          <cell r="C1113" t="str">
            <v>219 161 625</v>
          </cell>
          <cell r="D1113" t="str">
            <v>219 161 645</v>
          </cell>
          <cell r="E1113" t="str">
            <v>Desconhecido</v>
          </cell>
          <cell r="F1113" t="str">
            <v>Desconhecida</v>
          </cell>
          <cell r="G1113" t="str">
            <v>Cont. Eng. Afonso Martins</v>
          </cell>
          <cell r="H1113" t="str">
            <v>Produtos de limpeza</v>
          </cell>
          <cell r="I1113" t="str">
            <v>Soltos</v>
          </cell>
        </row>
        <row r="1114">
          <cell r="A1114" t="str">
            <v>Lever</v>
          </cell>
          <cell r="B1114" t="str">
            <v>3M</v>
          </cell>
          <cell r="C1114" t="str">
            <v>219 161 625</v>
          </cell>
          <cell r="D1114" t="str">
            <v>219 161 645</v>
          </cell>
          <cell r="E1114" t="str">
            <v>Desconhecido</v>
          </cell>
          <cell r="F1114" t="str">
            <v>Desconhecida</v>
          </cell>
          <cell r="G1114" t="str">
            <v>Cont. Eng. João Martelo</v>
          </cell>
          <cell r="H1114" t="str">
            <v>Produtos de limpeza</v>
          </cell>
          <cell r="I1114" t="str">
            <v>Soltos</v>
          </cell>
        </row>
        <row r="1115">
          <cell r="A1115" t="str">
            <v>Taski</v>
          </cell>
          <cell r="B1115" t="str">
            <v>3M</v>
          </cell>
          <cell r="C1115" t="str">
            <v>219 161 625</v>
          </cell>
          <cell r="D1115" t="str">
            <v>219 161 645</v>
          </cell>
          <cell r="E1115" t="str">
            <v>Desconhecido</v>
          </cell>
          <cell r="F1115" t="str">
            <v>Desconhecida</v>
          </cell>
          <cell r="G1115" t="str">
            <v>Cont. Eng. João Martelo</v>
          </cell>
          <cell r="H1115" t="str">
            <v>Produtos de limpeza</v>
          </cell>
          <cell r="I1115" t="str">
            <v>Soltos</v>
          </cell>
        </row>
        <row r="1116">
          <cell r="A1116" t="str">
            <v>Jofel</v>
          </cell>
          <cell r="B1116" t="str">
            <v>3M</v>
          </cell>
          <cell r="C1116" t="str">
            <v>219 161 625</v>
          </cell>
          <cell r="D1116" t="str">
            <v>219 161 645</v>
          </cell>
          <cell r="E1116" t="str">
            <v>Desconhecido</v>
          </cell>
          <cell r="F1116" t="str">
            <v>Desconhecida</v>
          </cell>
          <cell r="G1116" t="str">
            <v>Cont. Eng. João Martelo</v>
          </cell>
          <cell r="H1116" t="str">
            <v>Produtos de limpeza</v>
          </cell>
          <cell r="I1116" t="str">
            <v>Soltos</v>
          </cell>
        </row>
        <row r="1117">
          <cell r="A1117" t="str">
            <v>Gestão Restauração</v>
          </cell>
          <cell r="B1117" t="str">
            <v>Restinfor - Grupo PIE</v>
          </cell>
          <cell r="C1117" t="str">
            <v>252 290 600</v>
          </cell>
          <cell r="D1117" t="str">
            <v>252 290 620</v>
          </cell>
          <cell r="E1117" t="str">
            <v>aesperanco@restinfor.pt</v>
          </cell>
          <cell r="F1117" t="str">
            <v>www.grupopie.com</v>
          </cell>
          <cell r="G1117" t="str">
            <v>Cont. Gabriela Esperanco</v>
          </cell>
          <cell r="H1117" t="str">
            <v>Sistemas de gestão para restauração</v>
          </cell>
          <cell r="I1117" t="str">
            <v>Soltos</v>
          </cell>
        </row>
        <row r="1118">
          <cell r="A1118" t="str">
            <v>Kilsen</v>
          </cell>
          <cell r="B1118" t="str">
            <v>Orlando Portela</v>
          </cell>
          <cell r="C1118" t="str">
            <v>226 007 725</v>
          </cell>
          <cell r="D1118" t="str">
            <v>226 093 644</v>
          </cell>
          <cell r="E1118" t="str">
            <v>orpor@mail.telepac.pt</v>
          </cell>
          <cell r="F1118" t="str">
            <v>Desconhecida</v>
          </cell>
          <cell r="G1118" t="str">
            <v>Cont. Engº Almiro Ferreira</v>
          </cell>
          <cell r="H1118" t="str">
            <v>Detecção de incêndios</v>
          </cell>
          <cell r="I1118" t="str">
            <v>Soltos</v>
          </cell>
        </row>
        <row r="1119">
          <cell r="A1119" t="str">
            <v>Tecn alarm</v>
          </cell>
          <cell r="B1119" t="str">
            <v>Orlando Portela</v>
          </cell>
          <cell r="C1119" t="str">
            <v>226 007 725</v>
          </cell>
          <cell r="D1119" t="str">
            <v>226 093 644</v>
          </cell>
          <cell r="E1119" t="str">
            <v>orpor@mail.telepac.pt</v>
          </cell>
          <cell r="F1119" t="str">
            <v>Desconhecida</v>
          </cell>
          <cell r="G1119" t="str">
            <v>Cont. Engº Almiro Ferreira</v>
          </cell>
          <cell r="H1119" t="str">
            <v>Detecção anti-intrusão</v>
          </cell>
          <cell r="I1119" t="str">
            <v>Soltos</v>
          </cell>
        </row>
        <row r="1120">
          <cell r="A1120" t="str">
            <v>Veja</v>
          </cell>
          <cell r="B1120" t="str">
            <v>LOOP</v>
          </cell>
          <cell r="C1120" t="str">
            <v>213 832 939</v>
          </cell>
          <cell r="D1120" t="str">
            <v>213 884 548</v>
          </cell>
          <cell r="E1120" t="str">
            <v>loop.lda@mail.telepac.pt</v>
          </cell>
          <cell r="F1120" t="str">
            <v>www.vega.com</v>
          </cell>
          <cell r="G1120" t="str">
            <v>Cont. Eng. José Manuel Ferreira</v>
          </cell>
          <cell r="H1120" t="str">
            <v>Instrumentação</v>
          </cell>
          <cell r="I1120" t="str">
            <v>Em, CD-ROM</v>
          </cell>
        </row>
        <row r="1121">
          <cell r="A1121" t="str">
            <v>Christher</v>
          </cell>
          <cell r="B1121" t="str">
            <v>Rodel</v>
          </cell>
          <cell r="C1121" t="str">
            <v>253 203 510</v>
          </cell>
          <cell r="D1121" t="str">
            <v>253 611 558</v>
          </cell>
          <cell r="E1121" t="str">
            <v>Desconhecido</v>
          </cell>
          <cell r="F1121" t="str">
            <v>Desconhecida</v>
          </cell>
          <cell r="G1121" t="str">
            <v>Cont. Gabriela Esperanco</v>
          </cell>
          <cell r="H1121" t="str">
            <v>Iluminação</v>
          </cell>
          <cell r="I1121" t="str">
            <v>Soltos</v>
          </cell>
        </row>
        <row r="1122">
          <cell r="A1122" t="str">
            <v>Photain Controls</v>
          </cell>
          <cell r="B1122" t="str">
            <v>E3S</v>
          </cell>
          <cell r="C1122" t="str">
            <v>21 443 68 19</v>
          </cell>
          <cell r="D1122" t="str">
            <v>21 443 70 32</v>
          </cell>
          <cell r="E1122" t="str">
            <v>orpor@mail.telepac.pt</v>
          </cell>
          <cell r="F1122" t="str">
            <v>Desconhecida</v>
          </cell>
          <cell r="G1122" t="str">
            <v>Cont. Engº Almiro Ferreira</v>
          </cell>
          <cell r="H1122" t="str">
            <v>Detecção Incêndios (CGD)</v>
          </cell>
          <cell r="I1122" t="str">
            <v>Soltos</v>
          </cell>
        </row>
        <row r="1123">
          <cell r="A1123" t="str">
            <v>Adenco Mictorech</v>
          </cell>
          <cell r="B1123" t="str">
            <v>E3S</v>
          </cell>
          <cell r="C1123" t="str">
            <v>21 443 68 19</v>
          </cell>
          <cell r="D1123" t="str">
            <v>21 443 70 32</v>
          </cell>
          <cell r="E1123" t="str">
            <v>orpor@mail.telepac.pt</v>
          </cell>
          <cell r="F1123" t="str">
            <v>Desconhecida</v>
          </cell>
          <cell r="G1123" t="str">
            <v>Cont. Engº Almiro Ferreira</v>
          </cell>
          <cell r="H1123" t="str">
            <v>Detecção Intrusão (CGD)</v>
          </cell>
          <cell r="I1123" t="str">
            <v>Soltos</v>
          </cell>
        </row>
        <row r="1124">
          <cell r="A1124" t="str">
            <v>Autographie</v>
          </cell>
          <cell r="B1124" t="str">
            <v>DOMO DESIGN</v>
          </cell>
          <cell r="C1124" t="str">
            <v>21 397 88 05</v>
          </cell>
          <cell r="D1124" t="str">
            <v>21 397 88 05</v>
          </cell>
          <cell r="E1124" t="str">
            <v>loop.lda@mail.telepac.pt</v>
          </cell>
          <cell r="F1124" t="str">
            <v>www.vega.com</v>
          </cell>
          <cell r="G1124" t="str">
            <v>Ana Calheiros</v>
          </cell>
          <cell r="H1124" t="str">
            <v>Iluminação</v>
          </cell>
          <cell r="I1124" t="str">
            <v>Em, CD-ROM</v>
          </cell>
        </row>
        <row r="1125">
          <cell r="A1125" t="str">
            <v>Ibis</v>
          </cell>
          <cell r="B1125" t="str">
            <v>Eurofios</v>
          </cell>
          <cell r="C1125" t="str">
            <v>212 334 332</v>
          </cell>
          <cell r="D1125" t="str">
            <v>212 334 332</v>
          </cell>
          <cell r="E1125" t="str">
            <v>eurofios@mecadoelectrico.pt</v>
          </cell>
          <cell r="F1125" t="str">
            <v>Desconhecida</v>
          </cell>
          <cell r="G1125" t="str">
            <v>Cont. Engº Almiro Ferreira</v>
          </cell>
          <cell r="H1125" t="str">
            <v>Fusíveis</v>
          </cell>
          <cell r="I1125" t="str">
            <v>Soltos</v>
          </cell>
        </row>
        <row r="1126">
          <cell r="A1126" t="str">
            <v>Gesan</v>
          </cell>
          <cell r="B1126" t="str">
            <v>Rotarco</v>
          </cell>
          <cell r="C1126" t="str">
            <v>219 370 931</v>
          </cell>
          <cell r="D1126" t="str">
            <v>219 373 118</v>
          </cell>
          <cell r="E1126" t="str">
            <v>rotarco@mail.telepac.pt</v>
          </cell>
          <cell r="F1126" t="str">
            <v>Desconhecida</v>
          </cell>
          <cell r="G1126" t="str">
            <v>Cont. Engº Almiro Ferreira</v>
          </cell>
          <cell r="H1126" t="str">
            <v>Grupos geradores</v>
          </cell>
          <cell r="I1126" t="str">
            <v>Soltos</v>
          </cell>
        </row>
        <row r="1127">
          <cell r="A1127" t="str">
            <v>Footfall</v>
          </cell>
          <cell r="B1127" t="str">
            <v>Footfall Ibérica</v>
          </cell>
          <cell r="C1127" t="str">
            <v>0034 912 404 490</v>
          </cell>
          <cell r="D1127" t="str">
            <v>0034 91 640 4491</v>
          </cell>
          <cell r="E1127" t="str">
            <v>jppayat@footfall.es</v>
          </cell>
          <cell r="F1127" t="str">
            <v>www.footfall.es</v>
          </cell>
          <cell r="G1127" t="str">
            <v>Sr. Jean Pierre Payat</v>
          </cell>
          <cell r="H1127" t="str">
            <v>Contagem de pessoas</v>
          </cell>
          <cell r="I1127" t="str">
            <v>Em, CD-ROM</v>
          </cell>
        </row>
        <row r="1128">
          <cell r="A1128" t="str">
            <v>AVAYA</v>
          </cell>
          <cell r="B1128" t="str">
            <v>AVAIA PORTUGAL</v>
          </cell>
          <cell r="C1128" t="str">
            <v>210 322 400</v>
          </cell>
          <cell r="D1128" t="str">
            <v>21 397 88 05</v>
          </cell>
          <cell r="E1128" t="str">
            <v>Desconhecido</v>
          </cell>
          <cell r="F1128" t="str">
            <v>Desconhecida</v>
          </cell>
          <cell r="G1128" t="str">
            <v>Ana Calheiros</v>
          </cell>
          <cell r="H1128" t="str">
            <v>Informatica</v>
          </cell>
          <cell r="I1128" t="str">
            <v>Soltos</v>
          </cell>
        </row>
        <row r="1129">
          <cell r="A1129" t="str">
            <v>Sontay</v>
          </cell>
          <cell r="B1129" t="str">
            <v>Efacec / Microprocessador</v>
          </cell>
          <cell r="C1129" t="str">
            <v>22 940 90 00</v>
          </cell>
          <cell r="D1129" t="str">
            <v>212 334 332</v>
          </cell>
          <cell r="E1129" t="str">
            <v>eurofios@mecadoelectrico.pt</v>
          </cell>
          <cell r="F1129" t="str">
            <v>Desconhecida</v>
          </cell>
          <cell r="G1129" t="str">
            <v>Engº Luis David</v>
          </cell>
          <cell r="H1129" t="str">
            <v>Células fotoeléctricas</v>
          </cell>
          <cell r="I1129" t="str">
            <v>Soltos</v>
          </cell>
        </row>
        <row r="1130">
          <cell r="A1130" t="str">
            <v>TIR</v>
          </cell>
          <cell r="B1130" t="str">
            <v>J.C.S. Serviçios e Consultadoria, Lda</v>
          </cell>
          <cell r="C1130" t="str">
            <v>229 438 690</v>
          </cell>
          <cell r="D1130" t="str">
            <v>229 438 691</v>
          </cell>
          <cell r="E1130" t="str">
            <v>rotarco@mail.telepac.pt</v>
          </cell>
          <cell r="F1130" t="str">
            <v>Desconhecida</v>
          </cell>
          <cell r="G1130" t="str">
            <v>Sr. Carlos Sousa</v>
          </cell>
          <cell r="H1130" t="str">
            <v>Iluminação</v>
          </cell>
          <cell r="I1130" t="str">
            <v>Soltos</v>
          </cell>
        </row>
        <row r="1131">
          <cell r="A1131" t="str">
            <v>R&amp;M</v>
          </cell>
          <cell r="B1131" t="str">
            <v>Soluções Estruturadas</v>
          </cell>
          <cell r="C1131" t="str">
            <v>214 480 800</v>
          </cell>
          <cell r="D1131" t="str">
            <v>214 480 809</v>
          </cell>
          <cell r="E1131" t="str">
            <v>Desconhecido</v>
          </cell>
          <cell r="F1131" t="str">
            <v>Desconhecida</v>
          </cell>
          <cell r="G1131" t="str">
            <v>Sr. Armindo Fonseca</v>
          </cell>
          <cell r="H1131" t="str">
            <v>Redes de informatica</v>
          </cell>
          <cell r="I1131" t="str">
            <v>EM CD-ROM</v>
          </cell>
        </row>
        <row r="1132">
          <cell r="A1132" t="str">
            <v>IVELA</v>
          </cell>
          <cell r="B1132" t="str">
            <v>Gillamp-com de ilum, lda</v>
          </cell>
          <cell r="C1132" t="str">
            <v>219 404 480</v>
          </cell>
          <cell r="D1132" t="str">
            <v>219 423 972</v>
          </cell>
          <cell r="E1132" t="str">
            <v>Desconhecido</v>
          </cell>
          <cell r="F1132" t="str">
            <v>Desconhecida</v>
          </cell>
          <cell r="G1132" t="str">
            <v>Sr. Jean Pierre Payat</v>
          </cell>
          <cell r="H1132" t="str">
            <v>Iluminação</v>
          </cell>
          <cell r="I1132" t="str">
            <v>Soltos</v>
          </cell>
        </row>
        <row r="1133">
          <cell r="A1133" t="str">
            <v>ROX</v>
          </cell>
          <cell r="B1133" t="str">
            <v>GLACIS</v>
          </cell>
          <cell r="C1133" t="str">
            <v>212 388 538</v>
          </cell>
          <cell r="D1133" t="str">
            <v>212 388 555</v>
          </cell>
          <cell r="E1133" t="str">
            <v>glacis@mail.telepac.pt</v>
          </cell>
          <cell r="F1133" t="str">
            <v>Desconhecida</v>
          </cell>
          <cell r="G1133" t="str">
            <v>Sr. Rui Mateus</v>
          </cell>
          <cell r="H1133" t="str">
            <v>Selagens corta-fogo</v>
          </cell>
          <cell r="I1133" t="str">
            <v>NO CD ROM</v>
          </cell>
        </row>
        <row r="1134">
          <cell r="A1134" t="str">
            <v>ROX SYSTEM</v>
          </cell>
          <cell r="B1134" t="str">
            <v>GLACIS</v>
          </cell>
          <cell r="C1134" t="str">
            <v>212 388 538</v>
          </cell>
          <cell r="D1134" t="str">
            <v>212 388 555</v>
          </cell>
          <cell r="E1134" t="str">
            <v>glacis@mail.telepac.pt</v>
          </cell>
          <cell r="F1134" t="str">
            <v>Desconhecida</v>
          </cell>
          <cell r="G1134" t="str">
            <v>Sr. Rui Mateus</v>
          </cell>
          <cell r="H1134" t="str">
            <v>Selagens corta-fogo</v>
          </cell>
          <cell r="I1134" t="str">
            <v>NO CD ROM</v>
          </cell>
        </row>
        <row r="1135">
          <cell r="A1135" t="str">
            <v>ROXTEC</v>
          </cell>
          <cell r="B1135" t="str">
            <v>GLACIS</v>
          </cell>
          <cell r="C1135" t="str">
            <v>212 388 538</v>
          </cell>
          <cell r="D1135" t="str">
            <v>212 388 555</v>
          </cell>
          <cell r="E1135" t="str">
            <v>glacis@mail.telepac.pt</v>
          </cell>
          <cell r="F1135" t="str">
            <v>Desconhecida</v>
          </cell>
          <cell r="G1135" t="str">
            <v>Sr. Rui Mateus</v>
          </cell>
          <cell r="H1135" t="str">
            <v>Selagens corta-fogo</v>
          </cell>
          <cell r="I1135" t="str">
            <v>NO CD ROM</v>
          </cell>
        </row>
        <row r="1136">
          <cell r="A1136" t="str">
            <v>JOLLYSET</v>
          </cell>
          <cell r="B1136" t="str">
            <v>GLACIS</v>
          </cell>
          <cell r="C1136" t="str">
            <v>212 388 538</v>
          </cell>
          <cell r="D1136" t="str">
            <v>212 388 555</v>
          </cell>
          <cell r="E1136" t="str">
            <v>glacis@mail.telepac.pt</v>
          </cell>
          <cell r="F1136" t="str">
            <v>Desconhecida</v>
          </cell>
          <cell r="G1136" t="str">
            <v>Sr. Rui Mateus</v>
          </cell>
          <cell r="H1136" t="str">
            <v>Quadros sobe e desce</v>
          </cell>
          <cell r="I1136" t="str">
            <v>Soltos</v>
          </cell>
        </row>
        <row r="1137">
          <cell r="A1137" t="str">
            <v>HANNA</v>
          </cell>
          <cell r="B1137" t="str">
            <v>EQUIPUR</v>
          </cell>
          <cell r="C1137" t="str">
            <v>213 621 503</v>
          </cell>
          <cell r="D1137" t="str">
            <v>213 621 505</v>
          </cell>
          <cell r="E1137" t="str">
            <v>Desconhecido</v>
          </cell>
          <cell r="F1137" t="str">
            <v>Desconhecida</v>
          </cell>
          <cell r="G1137" t="str">
            <v>Sr. Rui Mateus</v>
          </cell>
          <cell r="H1137" t="str">
            <v>Instrumentação</v>
          </cell>
          <cell r="I1137" t="str">
            <v>NO CD ROM</v>
          </cell>
        </row>
        <row r="1138">
          <cell r="A1138" t="str">
            <v>HANNA NEW</v>
          </cell>
          <cell r="B1138" t="str">
            <v>EQUIPUR</v>
          </cell>
          <cell r="C1138" t="str">
            <v>213 621 503</v>
          </cell>
          <cell r="D1138" t="str">
            <v>213 621 505</v>
          </cell>
          <cell r="E1138" t="str">
            <v>Desconhecido</v>
          </cell>
          <cell r="F1138" t="str">
            <v>Desconhecida</v>
          </cell>
          <cell r="G1138" t="str">
            <v>Sr. Rui Mateus</v>
          </cell>
          <cell r="H1138" t="str">
            <v>Instrumentação</v>
          </cell>
          <cell r="I1138" t="str">
            <v>NO CD ROM</v>
          </cell>
        </row>
        <row r="1139">
          <cell r="A1139" t="str">
            <v>NEW</v>
          </cell>
          <cell r="B1139" t="str">
            <v>EQUIPUR</v>
          </cell>
          <cell r="C1139" t="str">
            <v>213 621 503</v>
          </cell>
          <cell r="D1139" t="str">
            <v>213 621 505</v>
          </cell>
          <cell r="E1139" t="str">
            <v>Desconhecido</v>
          </cell>
          <cell r="F1139" t="str">
            <v>Desconhecida</v>
          </cell>
          <cell r="G1139" t="str">
            <v>Sr. Rui Mateus</v>
          </cell>
          <cell r="H1139" t="str">
            <v>Instrumentação</v>
          </cell>
          <cell r="I1139" t="str">
            <v>NO CD ROM</v>
          </cell>
        </row>
        <row r="1140">
          <cell r="A1140" t="str">
            <v>ADT</v>
          </cell>
          <cell r="B1140" t="str">
            <v>CETF</v>
          </cell>
          <cell r="C1140" t="str">
            <v>214 328 960</v>
          </cell>
          <cell r="D1140" t="str">
            <v>214 328 969</v>
          </cell>
          <cell r="E1140" t="str">
            <v>cetf@cetf.net</v>
          </cell>
          <cell r="F1140" t="str">
            <v>www.cetf.net</v>
          </cell>
          <cell r="G1140" t="str">
            <v>Cont. Sr.ª Elsa Mendes</v>
          </cell>
          <cell r="H1140" t="str">
            <v>Segurança</v>
          </cell>
          <cell r="I1140" t="str">
            <v>Soltos</v>
          </cell>
        </row>
        <row r="1141">
          <cell r="A1141" t="str">
            <v>Sensormatic</v>
          </cell>
          <cell r="B1141" t="str">
            <v>CETF</v>
          </cell>
          <cell r="C1141" t="str">
            <v>214 328 960</v>
          </cell>
          <cell r="D1141" t="str">
            <v>214 328 969</v>
          </cell>
          <cell r="E1141" t="str">
            <v>cetf@cetf.net</v>
          </cell>
          <cell r="F1141" t="str">
            <v>www.cetf.net</v>
          </cell>
          <cell r="G1141" t="str">
            <v>Cont. Sr.ª Elsa Mendes, a marca é importada pela Afroluso</v>
          </cell>
          <cell r="H1141" t="str">
            <v>Segurança</v>
          </cell>
          <cell r="I1141" t="str">
            <v>NO CD ROM</v>
          </cell>
        </row>
        <row r="1142">
          <cell r="A1142" t="str">
            <v>hawker</v>
          </cell>
          <cell r="B1142" t="str">
            <v>Voltis</v>
          </cell>
          <cell r="C1142" t="str">
            <v>219 608 180</v>
          </cell>
          <cell r="D1142" t="str">
            <v>219 608 181</v>
          </cell>
          <cell r="E1142" t="str">
            <v>hawker@voltis.pt</v>
          </cell>
          <cell r="F1142" t="str">
            <v>www.enersysinc.com</v>
          </cell>
          <cell r="G1142" t="str">
            <v>Carlos Marques</v>
          </cell>
          <cell r="H1142" t="str">
            <v>Baterias</v>
          </cell>
          <cell r="I1142" t="str">
            <v>NO CD ROM</v>
          </cell>
        </row>
        <row r="1143">
          <cell r="A1143" t="str">
            <v>Enersys</v>
          </cell>
          <cell r="B1143" t="str">
            <v>Hawker</v>
          </cell>
          <cell r="C1143" t="str">
            <v>219 608 180</v>
          </cell>
          <cell r="D1143" t="str">
            <v>219 608 181</v>
          </cell>
          <cell r="E1143" t="str">
            <v>hawker@voltis.pt</v>
          </cell>
          <cell r="F1143" t="str">
            <v>www.enersysinc.com</v>
          </cell>
          <cell r="G1143" t="str">
            <v>Carlos Marques</v>
          </cell>
          <cell r="H1143" t="str">
            <v>Baterias</v>
          </cell>
          <cell r="I1143" t="str">
            <v>Soltos</v>
          </cell>
        </row>
        <row r="1144">
          <cell r="A1144" t="str">
            <v>Toro</v>
          </cell>
          <cell r="B1144" t="str">
            <v>Irrimac</v>
          </cell>
          <cell r="C1144" t="str">
            <v>212 388 260</v>
          </cell>
          <cell r="D1144" t="str">
            <v>212 388 269</v>
          </cell>
          <cell r="E1144" t="str">
            <v>mail@irrimac.pt</v>
          </cell>
          <cell r="F1144" t="str">
            <v>www.irrimac.pt</v>
          </cell>
          <cell r="G1144" t="str">
            <v>Cont. Sr.ª Elsa Mendes</v>
          </cell>
          <cell r="H1144" t="str">
            <v>Rega</v>
          </cell>
          <cell r="I1144" t="str">
            <v>NO CD ROM</v>
          </cell>
        </row>
        <row r="1145">
          <cell r="A1145" t="str">
            <v>Iveco Aifo</v>
          </cell>
          <cell r="B1145" t="str">
            <v>Dieselger</v>
          </cell>
          <cell r="C1145" t="str">
            <v>214 266 550</v>
          </cell>
          <cell r="D1145" t="str">
            <v>214 266 569</v>
          </cell>
          <cell r="E1145" t="str">
            <v>Desconhecido</v>
          </cell>
          <cell r="F1145" t="str">
            <v>Desconhecida</v>
          </cell>
          <cell r="G1145" t="str">
            <v>Cont. Sr.ª Elsa Mendes, a marca é importada pela Afroluso</v>
          </cell>
          <cell r="H1145" t="str">
            <v>Grupos geradores</v>
          </cell>
          <cell r="I1145" t="str">
            <v>NO CD ROM</v>
          </cell>
        </row>
        <row r="1146">
          <cell r="A1146" t="str">
            <v>Iveco</v>
          </cell>
          <cell r="B1146" t="str">
            <v>Dieselger</v>
          </cell>
          <cell r="C1146" t="str">
            <v>214 266 550</v>
          </cell>
          <cell r="D1146" t="str">
            <v>214 266 569</v>
          </cell>
          <cell r="E1146" t="str">
            <v>Desconhecido</v>
          </cell>
          <cell r="F1146" t="str">
            <v>Desconhecida</v>
          </cell>
          <cell r="G1146" t="str">
            <v>Carlos Marques</v>
          </cell>
          <cell r="H1146" t="str">
            <v>Grupos geradores</v>
          </cell>
          <cell r="I1146" t="str">
            <v>NO CD ROM</v>
          </cell>
        </row>
        <row r="1147">
          <cell r="A1147" t="str">
            <v>Cablofil</v>
          </cell>
          <cell r="B1147" t="str">
            <v>Cablofil</v>
          </cell>
          <cell r="C1147" t="str">
            <v>968 927 663</v>
          </cell>
          <cell r="D1147" t="str">
            <v>214 171 995</v>
          </cell>
          <cell r="E1147" t="str">
            <v>Desconhecido</v>
          </cell>
          <cell r="F1147" t="str">
            <v>Desconhecida</v>
          </cell>
          <cell r="G1147" t="str">
            <v>Cont. Carlos Santos - Também é distri. Pela Rexel, Morgado &amp; Companhia e Rolear</v>
          </cell>
          <cell r="H1147" t="str">
            <v>Esteiras metálica</v>
          </cell>
          <cell r="I1147" t="str">
            <v>Soltos</v>
          </cell>
        </row>
        <row r="1148">
          <cell r="A1148" t="str">
            <v>A&amp;D</v>
          </cell>
          <cell r="B1148" t="str">
            <v>Siemens</v>
          </cell>
          <cell r="C1148" t="str">
            <v>214 178 296</v>
          </cell>
          <cell r="D1148" t="str">
            <v>214 178 050</v>
          </cell>
          <cell r="E1148" t="str">
            <v>Desconhecido</v>
          </cell>
          <cell r="F1148" t="str">
            <v>www.ad.siemens.pt</v>
          </cell>
          <cell r="G1148" t="str">
            <v>Cont. Sr.ª Elsa Mendes, a marca é importada pela Afroluso</v>
          </cell>
          <cell r="H1148" t="str">
            <v>Iluminação</v>
          </cell>
          <cell r="I1148" t="str">
            <v>Electrónico</v>
          </cell>
        </row>
        <row r="1149">
          <cell r="A1149" t="str">
            <v>General Cable</v>
          </cell>
          <cell r="B1149" t="str">
            <v>Cel-Cat</v>
          </cell>
          <cell r="C1149" t="str">
            <v>21 967 85 00</v>
          </cell>
          <cell r="D1149" t="str">
            <v>21 927 19 42</v>
          </cell>
          <cell r="E1149" t="str">
            <v>Cmachado@generalcable-pt.com</v>
          </cell>
          <cell r="F1149" t="str">
            <v>www.generalcablecelcat.com</v>
          </cell>
          <cell r="G1149" t="str">
            <v xml:space="preserve">Cont. Sr. Casimiro Machado </v>
          </cell>
          <cell r="H1149" t="str">
            <v>Cabos eléctricos</v>
          </cell>
          <cell r="I1149" t="str">
            <v>Pasta cabos e CD-ROM</v>
          </cell>
        </row>
        <row r="1150">
          <cell r="A1150" t="str">
            <v>SICK</v>
          </cell>
          <cell r="B1150" t="str">
            <v>FONSECA, SA.</v>
          </cell>
          <cell r="C1150" t="str">
            <v>234 303 900</v>
          </cell>
          <cell r="D1150" t="str">
            <v>234 303 910</v>
          </cell>
          <cell r="E1150" t="str">
            <v>ffonseca@ffonseca.com</v>
          </cell>
          <cell r="F1150" t="str">
            <v>www.sick.de</v>
          </cell>
          <cell r="G1150" t="str">
            <v>Carlos Marques</v>
          </cell>
          <cell r="H1150" t="str">
            <v>Sensores</v>
          </cell>
          <cell r="I1150" t="str">
            <v>Soltos</v>
          </cell>
        </row>
        <row r="1151">
          <cell r="A1151" t="str">
            <v>LDI</v>
          </cell>
          <cell r="B1151" t="str">
            <v>Poi Products of Imagination</v>
          </cell>
          <cell r="C1151" t="str">
            <v>219 245 753</v>
          </cell>
          <cell r="D1151" t="str">
            <v>219 241 512</v>
          </cell>
          <cell r="E1151" t="str">
            <v>Desconhecido</v>
          </cell>
          <cell r="F1151" t="str">
            <v>www.poi.pt</v>
          </cell>
          <cell r="G1151" t="str">
            <v>Cont. Cristina Freitas</v>
          </cell>
          <cell r="H1151" t="str">
            <v>Iluminação</v>
          </cell>
          <cell r="I1151" t="str">
            <v>NO CD ROM</v>
          </cell>
        </row>
        <row r="1152">
          <cell r="A1152" t="str">
            <v>APLEI</v>
          </cell>
          <cell r="B1152" t="str">
            <v>MVA</v>
          </cell>
          <cell r="C1152" t="str">
            <v>214 879 000</v>
          </cell>
          <cell r="D1152" t="str">
            <v>214 879 007</v>
          </cell>
          <cell r="E1152" t="str">
            <v>Desconhecido</v>
          </cell>
          <cell r="F1152" t="str">
            <v>www.aplei.com</v>
          </cell>
          <cell r="G1152" t="str">
            <v>Sr. Rui Marques</v>
          </cell>
          <cell r="H1152" t="str">
            <v>Quadros e Bastidores</v>
          </cell>
          <cell r="I1152" t="str">
            <v>Pasta própria</v>
          </cell>
        </row>
        <row r="1153">
          <cell r="A1153" t="str">
            <v>AGABEKOV</v>
          </cell>
          <cell r="B1153" t="str">
            <v>DECORLIGHT</v>
          </cell>
          <cell r="C1153" t="str">
            <v>214 527 140</v>
          </cell>
          <cell r="D1153" t="str">
            <v>214 527 141</v>
          </cell>
          <cell r="E1153" t="str">
            <v>decorlight@hotmail.com</v>
          </cell>
          <cell r="F1153" t="str">
            <v>www.agabekov.ch</v>
          </cell>
          <cell r="G1153" t="str">
            <v>Sr. Delfim Dias</v>
          </cell>
          <cell r="H1153" t="str">
            <v>Iluminação</v>
          </cell>
          <cell r="I1153" t="str">
            <v>Pasta 54 e Eng. Avelar</v>
          </cell>
        </row>
        <row r="1154">
          <cell r="A1154" t="str">
            <v>Modus</v>
          </cell>
          <cell r="B1154" t="str">
            <v>Modus</v>
          </cell>
          <cell r="C1154" t="str">
            <v>214 527 140</v>
          </cell>
          <cell r="D1154" t="str">
            <v>214 527 141</v>
          </cell>
          <cell r="E1154" t="str">
            <v>decorlight@hotmail.com</v>
          </cell>
          <cell r="F1154" t="str">
            <v>www.modus-sa.com</v>
          </cell>
          <cell r="G1154" t="str">
            <v>Sr. Delfim Dias</v>
          </cell>
          <cell r="H1154" t="str">
            <v>Iluminação</v>
          </cell>
          <cell r="I1154" t="str">
            <v>Eng. Avelar</v>
          </cell>
        </row>
        <row r="1155">
          <cell r="A1155" t="str">
            <v>Sirocco</v>
          </cell>
          <cell r="B1155" t="str">
            <v>J B-Equipamentos Industriais</v>
          </cell>
          <cell r="C1155" t="str">
            <v>214 442 551</v>
          </cell>
          <cell r="D1155" t="str">
            <v>214 440 727</v>
          </cell>
          <cell r="E1155" t="str">
            <v>Desconhecido</v>
          </cell>
          <cell r="F1155" t="str">
            <v>Desconhecida</v>
          </cell>
          <cell r="G1155" t="str">
            <v>Cont. Cristina Freitas</v>
          </cell>
          <cell r="H1155" t="str">
            <v>Ventiladores</v>
          </cell>
          <cell r="I1155" t="str">
            <v>Electrónico</v>
          </cell>
        </row>
        <row r="1156">
          <cell r="A1156" t="str">
            <v>Siroco</v>
          </cell>
          <cell r="B1156" t="str">
            <v>Siroco</v>
          </cell>
          <cell r="C1156" t="str">
            <v xml:space="preserve">234 312 475 </v>
          </cell>
          <cell r="D1156" t="str">
            <v>234 312 789</v>
          </cell>
          <cell r="E1156" t="str">
            <v>Desconhecido</v>
          </cell>
          <cell r="F1156" t="str">
            <v>Desconhecida</v>
          </cell>
          <cell r="G1156" t="str">
            <v>Sr. Rui Marques</v>
          </cell>
          <cell r="H1156" t="str">
            <v>Autómatos</v>
          </cell>
          <cell r="I1156" t="str">
            <v>Pasta própria</v>
          </cell>
        </row>
        <row r="1157">
          <cell r="A1157" t="str">
            <v>ECO 2000</v>
          </cell>
          <cell r="B1157" t="str">
            <v>Afroluso</v>
          </cell>
          <cell r="C1157" t="str">
            <v>212 389 850</v>
          </cell>
          <cell r="D1157" t="str">
            <v>212 380 123</v>
          </cell>
          <cell r="E1157" t="str">
            <v>webmaster@afroluso.pt</v>
          </cell>
          <cell r="F1157" t="str">
            <v>www.afroluso.pt</v>
          </cell>
          <cell r="G1157" t="str">
            <v>Sr. J. Figueiredo</v>
          </cell>
          <cell r="H1157" t="str">
            <v>Segurança</v>
          </cell>
          <cell r="I1157" t="str">
            <v>Pasta própria</v>
          </cell>
        </row>
        <row r="1158">
          <cell r="A1158" t="str">
            <v>YAZIC</v>
          </cell>
          <cell r="B1158" t="str">
            <v>Afroluso</v>
          </cell>
          <cell r="C1158" t="str">
            <v>212 389 850</v>
          </cell>
          <cell r="D1158" t="str">
            <v>212 380 123</v>
          </cell>
          <cell r="E1158" t="str">
            <v>webmaster@afroluso.pt</v>
          </cell>
          <cell r="F1158" t="str">
            <v>www.afroluso.pt</v>
          </cell>
          <cell r="G1158" t="str">
            <v>Sr. J. Figueiredo</v>
          </cell>
          <cell r="H1158" t="str">
            <v>Segurança</v>
          </cell>
          <cell r="I1158" t="str">
            <v>Pasta própria</v>
          </cell>
        </row>
        <row r="1159">
          <cell r="A1159" t="str">
            <v>PELCO</v>
          </cell>
          <cell r="B1159" t="str">
            <v>Afroluso</v>
          </cell>
          <cell r="C1159" t="str">
            <v>212 389 850</v>
          </cell>
          <cell r="D1159" t="str">
            <v>212 380 123</v>
          </cell>
          <cell r="E1159" t="str">
            <v>webmaster@afroluso.pt</v>
          </cell>
          <cell r="F1159" t="str">
            <v>www.afroluso.pt</v>
          </cell>
          <cell r="G1159" t="str">
            <v>Sr. J. Figueiredo</v>
          </cell>
          <cell r="H1159" t="str">
            <v>Segurança</v>
          </cell>
          <cell r="I1159" t="str">
            <v>Pasta própria</v>
          </cell>
        </row>
        <row r="1160">
          <cell r="A1160" t="str">
            <v>XTRALINK</v>
          </cell>
          <cell r="B1160" t="str">
            <v>Afroluso</v>
          </cell>
          <cell r="C1160" t="str">
            <v>212 389 850</v>
          </cell>
          <cell r="D1160" t="str">
            <v>212 380 123</v>
          </cell>
          <cell r="E1160" t="str">
            <v>webmaster@afroluso.pt</v>
          </cell>
          <cell r="F1160" t="str">
            <v>www.afroluso.pt</v>
          </cell>
          <cell r="G1160" t="str">
            <v>Sr. J. Figueiredo</v>
          </cell>
          <cell r="H1160" t="str">
            <v>Transmisores de segurança</v>
          </cell>
          <cell r="I1160" t="str">
            <v>Pasta própria</v>
          </cell>
        </row>
        <row r="1161">
          <cell r="A1161" t="str">
            <v>YAZIC</v>
          </cell>
          <cell r="B1161" t="str">
            <v>Afroluso</v>
          </cell>
          <cell r="C1161" t="str">
            <v>212 389 850</v>
          </cell>
          <cell r="D1161" t="str">
            <v>212 380 123</v>
          </cell>
          <cell r="E1161" t="str">
            <v>webmaster@afroluso.pt</v>
          </cell>
          <cell r="F1161" t="str">
            <v>www.afroluso.pt</v>
          </cell>
          <cell r="G1161" t="str">
            <v>Sr. J. Figueiredo</v>
          </cell>
          <cell r="H1161" t="str">
            <v>Segurança</v>
          </cell>
          <cell r="I1161" t="str">
            <v>Pasta própria</v>
          </cell>
        </row>
        <row r="1162">
          <cell r="A1162" t="str">
            <v>ATV</v>
          </cell>
          <cell r="B1162" t="str">
            <v>Afroluso</v>
          </cell>
          <cell r="C1162" t="str">
            <v>212 389 850</v>
          </cell>
          <cell r="D1162" t="str">
            <v>212 380 123</v>
          </cell>
          <cell r="E1162" t="str">
            <v>webmaster@afroluso.pt</v>
          </cell>
          <cell r="F1162" t="str">
            <v>www.afroluso.pt</v>
          </cell>
          <cell r="G1162" t="str">
            <v>Sr. J. Figueiredo</v>
          </cell>
          <cell r="H1162" t="str">
            <v>Segurança</v>
          </cell>
          <cell r="I1162" t="str">
            <v>Pasta própria</v>
          </cell>
        </row>
        <row r="1163">
          <cell r="A1163" t="str">
            <v>GANZ</v>
          </cell>
          <cell r="B1163" t="str">
            <v>Afroluso</v>
          </cell>
          <cell r="C1163" t="str">
            <v>212 389 850</v>
          </cell>
          <cell r="D1163" t="str">
            <v>212 380 123</v>
          </cell>
          <cell r="E1163" t="str">
            <v>webmaster@afroluso.pt</v>
          </cell>
          <cell r="F1163" t="str">
            <v>www.afroluso.pt</v>
          </cell>
          <cell r="G1163" t="str">
            <v>Sr. J. Figueiredo</v>
          </cell>
          <cell r="H1163" t="str">
            <v>Segurança</v>
          </cell>
          <cell r="I1163" t="str">
            <v>Pasta própria</v>
          </cell>
        </row>
        <row r="1164">
          <cell r="A1164" t="str">
            <v>CHOWSONS</v>
          </cell>
          <cell r="B1164" t="str">
            <v>Afroluso</v>
          </cell>
          <cell r="C1164" t="str">
            <v>212 389 850</v>
          </cell>
          <cell r="D1164" t="str">
            <v>212 380 123</v>
          </cell>
          <cell r="E1164" t="str">
            <v>webmaster@afroluso.pt</v>
          </cell>
          <cell r="F1164" t="str">
            <v>www.afroluso.pt</v>
          </cell>
          <cell r="G1164" t="str">
            <v>Sr. J. Figueiredo</v>
          </cell>
          <cell r="H1164" t="str">
            <v>Segurança</v>
          </cell>
          <cell r="I1164" t="str">
            <v>Pasta própria</v>
          </cell>
        </row>
        <row r="1165">
          <cell r="A1165" t="str">
            <v>GBC</v>
          </cell>
          <cell r="B1165" t="str">
            <v>Afroluso</v>
          </cell>
          <cell r="C1165" t="str">
            <v>212 389 850</v>
          </cell>
          <cell r="D1165" t="str">
            <v>212 380 123</v>
          </cell>
          <cell r="E1165" t="str">
            <v>webmaster@afroluso.pt</v>
          </cell>
          <cell r="F1165" t="str">
            <v>www.afroluso.pt</v>
          </cell>
          <cell r="G1165" t="str">
            <v>Sr. J. Figueiredo</v>
          </cell>
          <cell r="H1165" t="str">
            <v>Segurança</v>
          </cell>
          <cell r="I1165" t="str">
            <v>Pasta própria</v>
          </cell>
        </row>
        <row r="1166">
          <cell r="A1166" t="str">
            <v>PCSC</v>
          </cell>
          <cell r="B1166" t="str">
            <v>Afroluso</v>
          </cell>
          <cell r="C1166" t="str">
            <v>212 389 850</v>
          </cell>
          <cell r="D1166" t="str">
            <v>212 380 123</v>
          </cell>
          <cell r="E1166" t="str">
            <v>webmaster@afroluso.pt</v>
          </cell>
          <cell r="F1166" t="str">
            <v>www.afroluso.pt</v>
          </cell>
          <cell r="G1166" t="str">
            <v>Sr. J. Figueiredo</v>
          </cell>
          <cell r="H1166" t="str">
            <v>Segurança</v>
          </cell>
          <cell r="I1166" t="str">
            <v>Pasta própria</v>
          </cell>
        </row>
        <row r="1167">
          <cell r="A1167" t="str">
            <v>IST</v>
          </cell>
          <cell r="B1167" t="str">
            <v>Afroluso</v>
          </cell>
          <cell r="C1167" t="str">
            <v>212 389 850</v>
          </cell>
          <cell r="D1167" t="str">
            <v>212 380 123</v>
          </cell>
          <cell r="E1167" t="str">
            <v>webmaster@afroluso.pt</v>
          </cell>
          <cell r="F1167" t="str">
            <v>www.afroluso.pt</v>
          </cell>
          <cell r="G1167" t="str">
            <v>Sr. J. Figueiredo</v>
          </cell>
          <cell r="H1167" t="str">
            <v>Segurança</v>
          </cell>
          <cell r="I1167" t="str">
            <v>Pasta própria</v>
          </cell>
        </row>
        <row r="1168">
          <cell r="A1168" t="str">
            <v>Matec</v>
          </cell>
          <cell r="B1168" t="str">
            <v>Matec</v>
          </cell>
          <cell r="C1168" t="str">
            <v>239 991 660</v>
          </cell>
          <cell r="D1168" t="str">
            <v>239 991 696</v>
          </cell>
          <cell r="E1168" t="str">
            <v>webmaster@afroluso.pt</v>
          </cell>
          <cell r="F1168" t="str">
            <v>www.afroluso.pt</v>
          </cell>
          <cell r="G1168" t="str">
            <v>Ana Paula Carvalho</v>
          </cell>
          <cell r="H1168" t="str">
            <v>Iluminação (Philips)</v>
          </cell>
          <cell r="I1168" t="str">
            <v>Pasta própria</v>
          </cell>
        </row>
        <row r="1169">
          <cell r="A1169" t="str">
            <v>J M Luz</v>
          </cell>
          <cell r="B1169" t="str">
            <v>J M Luz</v>
          </cell>
          <cell r="C1169" t="str">
            <v>229 419 971</v>
          </cell>
          <cell r="D1169" t="str">
            <v>229 444 267</v>
          </cell>
          <cell r="E1169" t="str">
            <v>webmaster@afroluso.pt</v>
          </cell>
          <cell r="F1169" t="str">
            <v>www.afroluso.pt</v>
          </cell>
          <cell r="G1169" t="str">
            <v>Sr. J. Figueiredo</v>
          </cell>
          <cell r="H1169" t="str">
            <v>Iluminação</v>
          </cell>
          <cell r="I1169" t="str">
            <v>Pasta própria</v>
          </cell>
        </row>
        <row r="1170">
          <cell r="A1170" t="str">
            <v>Ribó</v>
          </cell>
          <cell r="B1170" t="str">
            <v>Fluxiture</v>
          </cell>
          <cell r="C1170" t="str">
            <v>219 156 729</v>
          </cell>
          <cell r="D1170" t="str">
            <v>219 156 729</v>
          </cell>
          <cell r="E1170" t="str">
            <v>webmaster@afroluso.pt</v>
          </cell>
          <cell r="F1170" t="str">
            <v>www.afroluso.pt</v>
          </cell>
          <cell r="G1170" t="str">
            <v>Cont. Sr. Rui Mónica</v>
          </cell>
          <cell r="H1170" t="str">
            <v>Centrais de Bombagem</v>
          </cell>
          <cell r="I1170" t="str">
            <v>Soltos</v>
          </cell>
        </row>
        <row r="1171">
          <cell r="A1171" t="str">
            <v>Ribo</v>
          </cell>
          <cell r="B1171" t="str">
            <v>Fluxiture</v>
          </cell>
          <cell r="C1171" t="str">
            <v>219 156 729</v>
          </cell>
          <cell r="D1171" t="str">
            <v>219 156 729</v>
          </cell>
          <cell r="E1171" t="str">
            <v>webmaster@afroluso.pt</v>
          </cell>
          <cell r="F1171" t="str">
            <v>www.afroluso.pt</v>
          </cell>
          <cell r="G1171" t="str">
            <v>Cont. Sr. Rui Mónica</v>
          </cell>
          <cell r="H1171" t="str">
            <v>Centrais de Bombagem</v>
          </cell>
          <cell r="I1171" t="str">
            <v>Soltos</v>
          </cell>
        </row>
        <row r="1172">
          <cell r="A1172" t="str">
            <v>Intur</v>
          </cell>
          <cell r="B1172" t="str">
            <v>Fluxiture</v>
          </cell>
          <cell r="C1172" t="str">
            <v>219 156 729</v>
          </cell>
          <cell r="D1172" t="str">
            <v>219 156 729</v>
          </cell>
          <cell r="E1172" t="str">
            <v>webmaster@afroluso.pt</v>
          </cell>
          <cell r="F1172" t="str">
            <v>www.afroluso.pt</v>
          </cell>
          <cell r="G1172" t="str">
            <v>Cont. Sr. Rui Mónica</v>
          </cell>
          <cell r="H1172" t="str">
            <v>Centrais de Bombagem</v>
          </cell>
          <cell r="I1172" t="str">
            <v>Soltos</v>
          </cell>
        </row>
        <row r="1173">
          <cell r="A1173" t="str">
            <v>J M Luz</v>
          </cell>
          <cell r="B1173" t="str">
            <v>J M Luz</v>
          </cell>
          <cell r="C1173" t="str">
            <v>229 419 971</v>
          </cell>
          <cell r="D1173" t="str">
            <v>229 444 267</v>
          </cell>
          <cell r="E1173" t="str">
            <v>webmaster@afroluso.pt</v>
          </cell>
          <cell r="F1173" t="str">
            <v>www.afroluso.pt</v>
          </cell>
          <cell r="G1173" t="str">
            <v>Sr. J. Figueiredo</v>
          </cell>
          <cell r="H1173" t="str">
            <v>Iluminação</v>
          </cell>
          <cell r="I1173" t="str">
            <v>Pasta própria</v>
          </cell>
        </row>
        <row r="1174">
          <cell r="A1174" t="str">
            <v>Ribó</v>
          </cell>
          <cell r="B1174" t="str">
            <v>Fluxiture</v>
          </cell>
          <cell r="C1174" t="str">
            <v>219 156 729</v>
          </cell>
          <cell r="D1174" t="str">
            <v>219 156 729</v>
          </cell>
          <cell r="E1174" t="str">
            <v>webmaster@afroluso.pt</v>
          </cell>
          <cell r="F1174" t="str">
            <v>www.afroluso.pt</v>
          </cell>
          <cell r="G1174" t="str">
            <v>Cont. Sr. Rui Mónica</v>
          </cell>
          <cell r="H1174" t="str">
            <v>Centrais de Bombagem</v>
          </cell>
          <cell r="I1174" t="str">
            <v>Soltos</v>
          </cell>
        </row>
        <row r="1175">
          <cell r="A1175" t="str">
            <v>Ribo</v>
          </cell>
          <cell r="B1175" t="str">
            <v>Fluxiture</v>
          </cell>
          <cell r="C1175" t="str">
            <v>219 156 729</v>
          </cell>
          <cell r="D1175" t="str">
            <v>219 156 729</v>
          </cell>
          <cell r="E1175" t="str">
            <v>webmaster@afroluso.pt</v>
          </cell>
          <cell r="F1175" t="str">
            <v>www.afroluso.pt</v>
          </cell>
          <cell r="G1175" t="str">
            <v>Cont. Sr. Rui Mónica</v>
          </cell>
          <cell r="H1175" t="str">
            <v>Centrais de Bombagem</v>
          </cell>
          <cell r="I1175" t="str">
            <v>Soltos</v>
          </cell>
        </row>
        <row r="1176">
          <cell r="A1176" t="str">
            <v>Intur</v>
          </cell>
          <cell r="B1176" t="str">
            <v>Fluxiture</v>
          </cell>
          <cell r="C1176" t="str">
            <v>219 156 729</v>
          </cell>
          <cell r="D1176" t="str">
            <v>219 156 729</v>
          </cell>
          <cell r="E1176" t="str">
            <v>webmaster@afroluso.pt</v>
          </cell>
          <cell r="F1176" t="str">
            <v>www.afroluso.pt</v>
          </cell>
          <cell r="G1176" t="str">
            <v>Cont. Sr. Rui Mónica</v>
          </cell>
          <cell r="H1176" t="str">
            <v>Centrais de Bombagem</v>
          </cell>
          <cell r="I1176" t="str">
            <v>Soltos</v>
          </cell>
        </row>
        <row r="1177">
          <cell r="A1177" t="str">
            <v>Liebert</v>
          </cell>
          <cell r="B1177" t="str">
            <v>Turbomar</v>
          </cell>
          <cell r="C1177" t="str">
            <v>214 195 065</v>
          </cell>
          <cell r="D1177" t="str">
            <v>214 198 878</v>
          </cell>
          <cell r="E1177" t="str">
            <v>webmaster@afroluso.pt</v>
          </cell>
          <cell r="F1177" t="str">
            <v>www.afroluso.pt</v>
          </cell>
          <cell r="G1177" t="str">
            <v>Engº João Alves</v>
          </cell>
          <cell r="H1177" t="str">
            <v>UPS</v>
          </cell>
          <cell r="I1177" t="str">
            <v>Soltos</v>
          </cell>
        </row>
        <row r="1178">
          <cell r="A1178" t="str">
            <v>Alarcom</v>
          </cell>
          <cell r="B1178" t="str">
            <v>Alarmexpress</v>
          </cell>
          <cell r="C1178" t="str">
            <v>234 301 900</v>
          </cell>
          <cell r="D1178" t="str">
            <v>234 301 909</v>
          </cell>
          <cell r="E1178" t="str">
            <v>webmaster@afroluso.pt</v>
          </cell>
          <cell r="F1178" t="str">
            <v>www.afroluso.pt</v>
          </cell>
          <cell r="G1178" t="str">
            <v>Sr. Filipe Silva</v>
          </cell>
          <cell r="H1178" t="str">
            <v>Segurança</v>
          </cell>
          <cell r="I1178" t="str">
            <v>Soltos</v>
          </cell>
        </row>
        <row r="1179">
          <cell r="A1179" t="str">
            <v>Clorson</v>
          </cell>
          <cell r="B1179" t="str">
            <v>Manuel Simões Gaspar</v>
          </cell>
          <cell r="C1179" t="str">
            <v>213 474 414</v>
          </cell>
          <cell r="D1179" t="str">
            <v>213 422 425</v>
          </cell>
          <cell r="E1179" t="str">
            <v>manuelgaspar@net.sapo.pt</v>
          </cell>
          <cell r="F1179" t="str">
            <v>www.afroluso.pt</v>
          </cell>
          <cell r="G1179" t="str">
            <v>Cont. Sr. Rui Mónica</v>
          </cell>
          <cell r="H1179" t="str">
            <v>Intercomunicadores</v>
          </cell>
          <cell r="I1179" t="str">
            <v>Soltos</v>
          </cell>
        </row>
        <row r="1180">
          <cell r="A1180" t="str">
            <v>Wurster</v>
          </cell>
          <cell r="B1180" t="str">
            <v>Manuel Simões Gaspar</v>
          </cell>
          <cell r="C1180" t="str">
            <v>213 474 414</v>
          </cell>
          <cell r="D1180" t="str">
            <v>213 422 425</v>
          </cell>
          <cell r="E1180" t="str">
            <v>manuelgaspar@net.sapo.pt</v>
          </cell>
          <cell r="F1180" t="str">
            <v>www.afroluso.pt</v>
          </cell>
          <cell r="G1180" t="str">
            <v>Engº João Alves</v>
          </cell>
          <cell r="H1180" t="str">
            <v>Bilheteiras</v>
          </cell>
          <cell r="I1180" t="str">
            <v>Pasta própria</v>
          </cell>
        </row>
        <row r="1181">
          <cell r="A1181" t="str">
            <v>Ziton</v>
          </cell>
          <cell r="B1181" t="str">
            <v>Microsegur</v>
          </cell>
          <cell r="C1181" t="str">
            <v>214 863 426</v>
          </cell>
          <cell r="D1181" t="str">
            <v>214 863 427</v>
          </cell>
          <cell r="E1181" t="str">
            <v>manuelgaspar@net.sapo.pt</v>
          </cell>
          <cell r="F1181" t="str">
            <v>www.afroluso.pt</v>
          </cell>
          <cell r="G1181" t="str">
            <v>Engº Arménio Santos</v>
          </cell>
          <cell r="H1181" t="str">
            <v>Detecção de incêndios e intrusão</v>
          </cell>
          <cell r="I1181" t="str">
            <v>Soltos</v>
          </cell>
        </row>
        <row r="1182">
          <cell r="A1182" t="str">
            <v>Fontana</v>
          </cell>
          <cell r="B1182" t="str">
            <v>Osvaldo de Matos</v>
          </cell>
          <cell r="C1182" t="str">
            <v>223 710 419</v>
          </cell>
          <cell r="D1182" t="str">
            <v>223 702 044</v>
          </cell>
          <cell r="E1182" t="str">
            <v>manuelgaspar@net.sapo.pt</v>
          </cell>
          <cell r="F1182" t="str">
            <v>www.afroluso.pt</v>
          </cell>
          <cell r="G1182" t="str">
            <v>Sr. Pedro Matos</v>
          </cell>
          <cell r="H1182" t="str">
            <v>Intercomunicadores</v>
          </cell>
          <cell r="I1182" t="str">
            <v>Soltos</v>
          </cell>
        </row>
        <row r="1183">
          <cell r="A1183" t="str">
            <v xml:space="preserve">Scheidt &amp; Bachmann </v>
          </cell>
          <cell r="B1183" t="str">
            <v>Scheidt &amp; Bachmann Portugal</v>
          </cell>
          <cell r="C1183" t="str">
            <v>212 107 795</v>
          </cell>
          <cell r="D1183" t="str">
            <v>212 107 799</v>
          </cell>
          <cell r="E1183" t="str">
            <v>p.j.garcia@netcabo.pt</v>
          </cell>
          <cell r="F1183" t="str">
            <v>www.scheidt-bachmann.de/</v>
          </cell>
          <cell r="G1183" t="str">
            <v>Cont. Sr. Rui Mónica</v>
          </cell>
          <cell r="H1183" t="str">
            <v>Controlo de parques</v>
          </cell>
          <cell r="I1183" t="str">
            <v>Soltos</v>
          </cell>
        </row>
        <row r="1184">
          <cell r="A1184" t="str">
            <v>Scheidt</v>
          </cell>
          <cell r="B1184" t="str">
            <v>Scheidt &amp; Bachmann Portugal</v>
          </cell>
          <cell r="C1184" t="str">
            <v>212 107 795</v>
          </cell>
          <cell r="D1184" t="str">
            <v>212 107 799</v>
          </cell>
          <cell r="E1184" t="str">
            <v>p.j.garcia@netcabo.pt</v>
          </cell>
          <cell r="F1184" t="str">
            <v>www.scheidt-bachmann.de/</v>
          </cell>
          <cell r="G1184" t="str">
            <v>Engº Arménio Santos</v>
          </cell>
          <cell r="H1184" t="str">
            <v>Controlo de parques</v>
          </cell>
          <cell r="I1184" t="str">
            <v>Soltos</v>
          </cell>
        </row>
        <row r="1185">
          <cell r="A1185" t="str">
            <v>Fontana</v>
          </cell>
          <cell r="B1185" t="str">
            <v>Osvaldo de Matos</v>
          </cell>
          <cell r="C1185" t="str">
            <v>223 710 419</v>
          </cell>
          <cell r="D1185" t="str">
            <v>223 702 044</v>
          </cell>
          <cell r="E1185" t="str">
            <v>p.j.garcia@netcabo.pt</v>
          </cell>
          <cell r="F1185" t="str">
            <v>www.scheidt-bachmann.de/</v>
          </cell>
          <cell r="G1185" t="str">
            <v>Sr. Pedro Matos</v>
          </cell>
          <cell r="H1185" t="str">
            <v>Segurança</v>
          </cell>
          <cell r="I1185" t="str">
            <v>Soltos</v>
          </cell>
        </row>
        <row r="1186">
          <cell r="A1186" t="str">
            <v xml:space="preserve">Scheidt &amp; Bachmann </v>
          </cell>
          <cell r="B1186" t="str">
            <v>Scheidt &amp; Bachmann Portugal</v>
          </cell>
          <cell r="C1186" t="str">
            <v>212 107 795</v>
          </cell>
          <cell r="D1186" t="str">
            <v>212 107 799</v>
          </cell>
          <cell r="E1186" t="str">
            <v>p.j.garcia@netcabo.pt</v>
          </cell>
          <cell r="F1186" t="str">
            <v>www.scheidt-bachmann.de/</v>
          </cell>
          <cell r="G1186" t="str">
            <v>Engº João Alves</v>
          </cell>
          <cell r="H1186" t="str">
            <v>Controlo de parques</v>
          </cell>
          <cell r="I1186" t="str">
            <v>Soltos</v>
          </cell>
        </row>
        <row r="1187">
          <cell r="A1187" t="str">
            <v>Scheidt</v>
          </cell>
          <cell r="B1187" t="str">
            <v>Scheidt &amp; Bachmann Portugal</v>
          </cell>
          <cell r="C1187" t="str">
            <v>212 107 795</v>
          </cell>
          <cell r="D1187" t="str">
            <v>212 107 799</v>
          </cell>
          <cell r="E1187" t="str">
            <v>p.j.garcia@netcabo.pt</v>
          </cell>
          <cell r="F1187" t="str">
            <v>www.scheidt-bachmann.de/</v>
          </cell>
          <cell r="G1187" t="str">
            <v>Sr. Filipe Silva</v>
          </cell>
          <cell r="H1187" t="str">
            <v>Controlo de parques</v>
          </cell>
          <cell r="I1187" t="str">
            <v>Soltos</v>
          </cell>
        </row>
        <row r="1188">
          <cell r="A1188" t="str">
            <v>Grohe</v>
          </cell>
          <cell r="B1188" t="str">
            <v>Torban</v>
          </cell>
          <cell r="C1188" t="str">
            <v>219 839 340</v>
          </cell>
          <cell r="D1188" t="str">
            <v>219 822 308</v>
          </cell>
          <cell r="E1188" t="str">
            <v>torban@clix.pt</v>
          </cell>
          <cell r="F1188" t="str">
            <v>www.scheidt-bachmann.de/</v>
          </cell>
          <cell r="G1188" t="str">
            <v>Engº Arménio Santos</v>
          </cell>
          <cell r="H1188" t="str">
            <v>Torneiras</v>
          </cell>
          <cell r="I1188" t="str">
            <v>Soltos</v>
          </cell>
        </row>
        <row r="1189">
          <cell r="A1189" t="str">
            <v>Grohedal</v>
          </cell>
          <cell r="B1189" t="str">
            <v>Torban</v>
          </cell>
          <cell r="C1189" t="str">
            <v>219 839 340</v>
          </cell>
          <cell r="D1189" t="str">
            <v>219 822 308</v>
          </cell>
          <cell r="E1189" t="str">
            <v>torban@clix.pt</v>
          </cell>
          <cell r="F1189" t="str">
            <v>www.afroluso.pt</v>
          </cell>
          <cell r="G1189" t="str">
            <v>Sr. Pedro Matos</v>
          </cell>
          <cell r="H1189" t="str">
            <v>Torneiras</v>
          </cell>
          <cell r="I1189" t="str">
            <v>Soltos</v>
          </cell>
        </row>
        <row r="1190">
          <cell r="A1190" t="str">
            <v>Hansa</v>
          </cell>
          <cell r="B1190" t="str">
            <v>Torban</v>
          </cell>
          <cell r="C1190" t="str">
            <v>219 839 340</v>
          </cell>
          <cell r="D1190" t="str">
            <v>219 822 308</v>
          </cell>
          <cell r="E1190" t="str">
            <v>torban@clix.pt</v>
          </cell>
          <cell r="F1190" t="str">
            <v>www.scheidt-bachmann.de/</v>
          </cell>
          <cell r="G1190" t="str">
            <v>Engº Arménio Santos</v>
          </cell>
          <cell r="H1190" t="str">
            <v>Torneiras</v>
          </cell>
          <cell r="I1190" t="str">
            <v>Soltos</v>
          </cell>
        </row>
        <row r="1191">
          <cell r="A1191" t="str">
            <v>Nil</v>
          </cell>
          <cell r="B1191" t="str">
            <v>Torban</v>
          </cell>
          <cell r="C1191" t="str">
            <v>219 839 340</v>
          </cell>
          <cell r="D1191" t="str">
            <v>219 822 308</v>
          </cell>
          <cell r="E1191" t="str">
            <v>torban@clix.pt</v>
          </cell>
          <cell r="F1191" t="str">
            <v>www.scheidt-bachmann.de/</v>
          </cell>
          <cell r="G1191" t="str">
            <v>Sr. Pedro Matos</v>
          </cell>
          <cell r="H1191" t="str">
            <v>Torneiras</v>
          </cell>
          <cell r="I1191" t="str">
            <v>Soltos</v>
          </cell>
        </row>
        <row r="1192">
          <cell r="A1192" t="str">
            <v>Hansgrohe</v>
          </cell>
          <cell r="B1192" t="str">
            <v>Torban</v>
          </cell>
          <cell r="C1192" t="str">
            <v>219 839 340</v>
          </cell>
          <cell r="D1192" t="str">
            <v>219 822 308</v>
          </cell>
          <cell r="E1192" t="str">
            <v>torban@clix.pt</v>
          </cell>
          <cell r="F1192" t="str">
            <v>www.scheidt-bachmann.de/</v>
          </cell>
          <cell r="G1192" t="str">
            <v>Cont. Sr. Rui Mónica</v>
          </cell>
          <cell r="H1192" t="str">
            <v>Torneiras</v>
          </cell>
          <cell r="I1192" t="str">
            <v>Soltos</v>
          </cell>
        </row>
        <row r="1193">
          <cell r="A1193" t="str">
            <v>Bineco</v>
          </cell>
          <cell r="B1193" t="str">
            <v>Torban</v>
          </cell>
          <cell r="C1193" t="str">
            <v>219 839 340</v>
          </cell>
          <cell r="D1193" t="str">
            <v>219 822 308</v>
          </cell>
          <cell r="E1193" t="str">
            <v>torban@clix.pt</v>
          </cell>
          <cell r="F1193" t="str">
            <v>www.scheidt-bachmann.de/</v>
          </cell>
          <cell r="G1193" t="str">
            <v>Engº Arménio Santos, também distribuída pela Sepreve Telef. 229 756 467</v>
          </cell>
          <cell r="H1193" t="str">
            <v>Torneiras</v>
          </cell>
          <cell r="I1193" t="str">
            <v>Soltos</v>
          </cell>
        </row>
        <row r="1194">
          <cell r="A1194" t="str">
            <v>San Tec</v>
          </cell>
          <cell r="B1194" t="str">
            <v>Torban</v>
          </cell>
          <cell r="C1194" t="str">
            <v>219 839 340</v>
          </cell>
          <cell r="D1194" t="str">
            <v>219 822 308</v>
          </cell>
          <cell r="E1194" t="str">
            <v>torban@clix.pt</v>
          </cell>
          <cell r="F1194" t="str">
            <v>www.scheidt-bachmann.de/</v>
          </cell>
          <cell r="G1194" t="str">
            <v>Engº Arménio Santos, também distribuída pela Sepreve Telef. 229 756 467</v>
          </cell>
          <cell r="H1194" t="str">
            <v>Torneiras</v>
          </cell>
          <cell r="I1194" t="str">
            <v>Soltos</v>
          </cell>
        </row>
        <row r="1195">
          <cell r="A1195" t="str">
            <v>Santec</v>
          </cell>
          <cell r="B1195" t="str">
            <v>Torban</v>
          </cell>
          <cell r="C1195" t="str">
            <v>219 839 340</v>
          </cell>
          <cell r="D1195" t="str">
            <v>219 822 308</v>
          </cell>
          <cell r="E1195" t="str">
            <v>torban@clix.pt</v>
          </cell>
          <cell r="F1195" t="str">
            <v>www.scheidt-bachmann.de/</v>
          </cell>
          <cell r="G1195" t="str">
            <v>Sr. Pedro Matos</v>
          </cell>
          <cell r="H1195" t="str">
            <v>Torneiras</v>
          </cell>
          <cell r="I1195" t="str">
            <v>Soltos</v>
          </cell>
        </row>
        <row r="1196">
          <cell r="A1196" t="str">
            <v>Althea</v>
          </cell>
          <cell r="B1196" t="str">
            <v>Torban</v>
          </cell>
          <cell r="C1196" t="str">
            <v>219 839 340</v>
          </cell>
          <cell r="D1196" t="str">
            <v>219 822 308</v>
          </cell>
          <cell r="E1196" t="str">
            <v>torban@clix.pt</v>
          </cell>
          <cell r="F1196" t="str">
            <v>www.scheidt-bachmann.de/</v>
          </cell>
          <cell r="G1196" t="str">
            <v>Sr. Filipe Silva</v>
          </cell>
          <cell r="H1196" t="str">
            <v>Ajudas para deficientes</v>
          </cell>
          <cell r="I1196" t="str">
            <v>Soltos</v>
          </cell>
        </row>
        <row r="1197">
          <cell r="A1197" t="str">
            <v>Ideal Standard</v>
          </cell>
          <cell r="B1197" t="str">
            <v>Torban</v>
          </cell>
          <cell r="C1197" t="str">
            <v>219 839 340</v>
          </cell>
          <cell r="D1197" t="str">
            <v>219 822 308</v>
          </cell>
          <cell r="E1197" t="str">
            <v>torban@clix.pt</v>
          </cell>
          <cell r="F1197" t="str">
            <v>www.scheidt-bachmann.de/</v>
          </cell>
          <cell r="G1197" t="str">
            <v>Cont. Sr. Rui Mónica</v>
          </cell>
          <cell r="H1197" t="str">
            <v>Ajudas para deficientes</v>
          </cell>
          <cell r="I1197" t="str">
            <v>Soltos</v>
          </cell>
        </row>
        <row r="1198">
          <cell r="A1198" t="str">
            <v>Duravit</v>
          </cell>
          <cell r="B1198" t="str">
            <v>Torban</v>
          </cell>
          <cell r="C1198" t="str">
            <v>219 839 340</v>
          </cell>
          <cell r="D1198" t="str">
            <v>219 822 308</v>
          </cell>
          <cell r="E1198" t="str">
            <v>torban@clix.pt</v>
          </cell>
          <cell r="F1198" t="str">
            <v>www.afroluso.pt</v>
          </cell>
          <cell r="G1198" t="str">
            <v>Cont. Sr. Rui Mónica</v>
          </cell>
          <cell r="H1198" t="str">
            <v>Ajudas para deficientes</v>
          </cell>
          <cell r="I1198" t="str">
            <v>Soltos</v>
          </cell>
        </row>
        <row r="1199">
          <cell r="A1199" t="str">
            <v>Mediclinics</v>
          </cell>
          <cell r="B1199" t="str">
            <v>Torban</v>
          </cell>
          <cell r="C1199" t="str">
            <v>219 839 340</v>
          </cell>
          <cell r="D1199" t="str">
            <v>219 822 308</v>
          </cell>
          <cell r="E1199" t="str">
            <v>torban@clix.pt</v>
          </cell>
          <cell r="F1199" t="str">
            <v>www.scheidt-bachmann.de/</v>
          </cell>
          <cell r="G1199" t="str">
            <v>Engº Arménio Santos, também distribuída pela Sepreve Telef. 229 756 467</v>
          </cell>
          <cell r="H1199" t="str">
            <v>Secadores de mãos</v>
          </cell>
          <cell r="I1199" t="str">
            <v>Soltos</v>
          </cell>
        </row>
        <row r="1200">
          <cell r="A1200" t="str">
            <v>Bobrick</v>
          </cell>
          <cell r="B1200" t="str">
            <v>Torban</v>
          </cell>
          <cell r="C1200" t="str">
            <v>219 839 340</v>
          </cell>
          <cell r="D1200" t="str">
            <v>219 822 308</v>
          </cell>
          <cell r="E1200" t="str">
            <v>torban@clix.pt</v>
          </cell>
          <cell r="F1200" t="str">
            <v>www.scheidt-bachmann.de/</v>
          </cell>
          <cell r="G1200" t="str">
            <v>Sr. Pedro Matos</v>
          </cell>
          <cell r="H1200" t="str">
            <v>Resguardos para banheiras</v>
          </cell>
          <cell r="I1200" t="str">
            <v>Soltos</v>
          </cell>
        </row>
        <row r="1201">
          <cell r="A1201" t="str">
            <v>Simex</v>
          </cell>
          <cell r="B1201" t="str">
            <v>Torban</v>
          </cell>
          <cell r="C1201" t="str">
            <v>219 839 340</v>
          </cell>
          <cell r="D1201" t="str">
            <v>219 822 308</v>
          </cell>
          <cell r="E1201" t="str">
            <v>torban@clix.pt</v>
          </cell>
          <cell r="F1201" t="str">
            <v>www.scheidt-bachmann.de/</v>
          </cell>
          <cell r="G1201" t="str">
            <v>Engº João Alves</v>
          </cell>
          <cell r="H1201" t="str">
            <v>Secadores de mãos</v>
          </cell>
          <cell r="I1201" t="str">
            <v>Soltos</v>
          </cell>
        </row>
        <row r="1202">
          <cell r="A1202" t="str">
            <v>Svban</v>
          </cell>
          <cell r="B1202" t="str">
            <v>Torban</v>
          </cell>
          <cell r="C1202" t="str">
            <v>219 839 340</v>
          </cell>
          <cell r="D1202" t="str">
            <v>219 822 308</v>
          </cell>
          <cell r="E1202" t="str">
            <v>torban@clix.pt</v>
          </cell>
          <cell r="F1202" t="str">
            <v>www.scheidt-bachmann.de/</v>
          </cell>
          <cell r="G1202" t="str">
            <v>Sr. Filipe Silva</v>
          </cell>
          <cell r="H1202" t="str">
            <v>Toalheiros</v>
          </cell>
          <cell r="I1202" t="str">
            <v>Soltos</v>
          </cell>
        </row>
        <row r="1203">
          <cell r="A1203" t="str">
            <v>Carbonari</v>
          </cell>
          <cell r="B1203" t="str">
            <v>Torban</v>
          </cell>
          <cell r="C1203" t="str">
            <v>219 839 340</v>
          </cell>
          <cell r="D1203" t="str">
            <v>219 822 308</v>
          </cell>
          <cell r="E1203" t="str">
            <v>torban@clix.pt</v>
          </cell>
          <cell r="F1203" t="str">
            <v>www.scheidt-bachmann.de/</v>
          </cell>
          <cell r="G1203" t="str">
            <v>Cont. Sr. Carlos Alexandre</v>
          </cell>
          <cell r="H1203" t="str">
            <v>Suporte de pé</v>
          </cell>
          <cell r="I1203" t="str">
            <v>Soltos</v>
          </cell>
        </row>
        <row r="1204">
          <cell r="A1204" t="str">
            <v>Carlos arboles</v>
          </cell>
          <cell r="B1204" t="str">
            <v>Torban</v>
          </cell>
          <cell r="C1204" t="str">
            <v>219 839 340</v>
          </cell>
          <cell r="D1204" t="str">
            <v>219 822 308</v>
          </cell>
          <cell r="E1204" t="str">
            <v>torban@clix.pt</v>
          </cell>
          <cell r="F1204" t="str">
            <v>www.scheidt-bachmann.de/</v>
          </cell>
          <cell r="G1204" t="str">
            <v>Cont. Sr. Carlos Alexandre</v>
          </cell>
          <cell r="H1204" t="str">
            <v>Lava-olhos</v>
          </cell>
          <cell r="I1204" t="str">
            <v>Soltos</v>
          </cell>
        </row>
        <row r="1205">
          <cell r="A1205" t="str">
            <v>Helukabel</v>
          </cell>
          <cell r="B1205" t="str">
            <v>Flexcabos</v>
          </cell>
          <cell r="C1205" t="str">
            <v>227 472 290</v>
          </cell>
          <cell r="D1205" t="str">
            <v>227 472 299</v>
          </cell>
          <cell r="E1205" t="str">
            <v>flexcabos.geral@net.vodafone.pt</v>
          </cell>
          <cell r="F1205" t="str">
            <v>www.scheidt-bachmann.de/</v>
          </cell>
          <cell r="G1205" t="str">
            <v>Cont. Sr. Carlos Alexandre</v>
          </cell>
          <cell r="H1205" t="str">
            <v>Cabos eléctricos</v>
          </cell>
          <cell r="I1205" t="str">
            <v>Soltos</v>
          </cell>
        </row>
        <row r="1206">
          <cell r="A1206" t="str">
            <v>Bercker</v>
          </cell>
          <cell r="B1206" t="str">
            <v>Hermann Biener</v>
          </cell>
          <cell r="C1206" t="str">
            <v>217 950 690</v>
          </cell>
          <cell r="D1206" t="str">
            <v>217 934 336</v>
          </cell>
          <cell r="E1206" t="str">
            <v>torban@clix.pt</v>
          </cell>
          <cell r="F1206" t="str">
            <v>www.ermaxlda.com</v>
          </cell>
          <cell r="G1206" t="str">
            <v>Cont. SR. Pedro Calçada</v>
          </cell>
          <cell r="H1206" t="str">
            <v>Aparelhagem</v>
          </cell>
          <cell r="I1206" t="str">
            <v>Soltos</v>
          </cell>
        </row>
        <row r="1207">
          <cell r="A1207" t="str">
            <v>Carbonari</v>
          </cell>
          <cell r="B1207" t="str">
            <v>Torban</v>
          </cell>
          <cell r="C1207" t="str">
            <v>219 839 340</v>
          </cell>
          <cell r="D1207" t="str">
            <v>219 822 308</v>
          </cell>
          <cell r="E1207" t="str">
            <v>torban@clix.pt</v>
          </cell>
          <cell r="F1207" t="str">
            <v>www.datelka.pt</v>
          </cell>
          <cell r="G1207" t="str">
            <v>Cont. SR. Engº Carlos Alfaiate</v>
          </cell>
          <cell r="H1207" t="str">
            <v>Suporte de pé</v>
          </cell>
          <cell r="I1207" t="str">
            <v>Soltos</v>
          </cell>
        </row>
        <row r="1208">
          <cell r="A1208" t="str">
            <v>Carlos arboles</v>
          </cell>
          <cell r="B1208" t="str">
            <v>Torban</v>
          </cell>
          <cell r="C1208" t="str">
            <v>219 839 340</v>
          </cell>
          <cell r="D1208" t="str">
            <v>219 822 308</v>
          </cell>
          <cell r="E1208" t="str">
            <v>torban@clix.pt</v>
          </cell>
          <cell r="F1208" t="str">
            <v>Desconhecida</v>
          </cell>
          <cell r="G1208" t="str">
            <v>Também é distribuida pela Mundilarme</v>
          </cell>
          <cell r="H1208" t="str">
            <v>Lava-olhos</v>
          </cell>
          <cell r="I1208" t="str">
            <v>Soltos</v>
          </cell>
        </row>
        <row r="1209">
          <cell r="A1209" t="str">
            <v>Helukabel</v>
          </cell>
          <cell r="B1209" t="str">
            <v>Flexcabos</v>
          </cell>
          <cell r="C1209" t="str">
            <v>227 472 290</v>
          </cell>
          <cell r="D1209" t="str">
            <v>227 472 299</v>
          </cell>
          <cell r="E1209" t="str">
            <v>flexcabos.geral@net.vodafone.pt</v>
          </cell>
          <cell r="F1209" t="str">
            <v>Desconhecida</v>
          </cell>
          <cell r="G1209" t="str">
            <v>Cont. Sr. Carlos Alexandre</v>
          </cell>
          <cell r="H1209" t="str">
            <v>Cabos eléctricos</v>
          </cell>
          <cell r="I1209" t="str">
            <v>Soltos</v>
          </cell>
        </row>
        <row r="1210">
          <cell r="A1210" t="str">
            <v>Bercker</v>
          </cell>
          <cell r="B1210" t="str">
            <v>Hermann Biener</v>
          </cell>
          <cell r="C1210" t="str">
            <v>217 950 690</v>
          </cell>
          <cell r="D1210" t="str">
            <v>217 934 336</v>
          </cell>
          <cell r="E1210" t="str">
            <v xml:space="preserve"> comercial@csh.pt</v>
          </cell>
          <cell r="F1210" t="str">
            <v>Desconhecida</v>
          </cell>
          <cell r="G1210" t="str">
            <v>Também é distribuida pela Mundilarme</v>
          </cell>
          <cell r="H1210" t="str">
            <v>Aparelhagem</v>
          </cell>
          <cell r="I1210" t="str">
            <v>Soltos</v>
          </cell>
        </row>
        <row r="1211">
          <cell r="A1211" t="str">
            <v>Deltalight</v>
          </cell>
          <cell r="B1211" t="str">
            <v>Alfilux</v>
          </cell>
          <cell r="C1211" t="str">
            <v>253  602 500</v>
          </cell>
          <cell r="D1211" t="str">
            <v>253 602 509</v>
          </cell>
          <cell r="E1211" t="str">
            <v>ruvina@esoterica.pt</v>
          </cell>
          <cell r="F1211" t="str">
            <v>Desconhecida</v>
          </cell>
          <cell r="G1211" t="str">
            <v>Cont. SR. Pedro Calçada</v>
          </cell>
          <cell r="H1211" t="str">
            <v>Iluminação</v>
          </cell>
          <cell r="I1211" t="str">
            <v>Soltos</v>
          </cell>
        </row>
        <row r="1212">
          <cell r="A1212" t="str">
            <v>Ermax</v>
          </cell>
          <cell r="B1212" t="str">
            <v>Ermax</v>
          </cell>
          <cell r="C1212" t="str">
            <v>219 261 573</v>
          </cell>
          <cell r="D1212" t="str">
            <v>219 207 027</v>
          </cell>
          <cell r="E1212" t="str">
            <v>ermax@iol.pt</v>
          </cell>
          <cell r="F1212" t="str">
            <v>www.ermaxlda.com</v>
          </cell>
          <cell r="G1212" t="str">
            <v xml:space="preserve">Também é distribuida pela Citac, Telef. 219 213 959 </v>
          </cell>
          <cell r="H1212" t="str">
            <v>Vídeo porteiro</v>
          </cell>
          <cell r="I1212" t="str">
            <v>Solto</v>
          </cell>
        </row>
        <row r="1213">
          <cell r="A1213" t="str">
            <v>Datelka</v>
          </cell>
          <cell r="B1213" t="str">
            <v>Datelka-Engenharia e Sistemas, Lda</v>
          </cell>
          <cell r="C1213" t="str">
            <v>218 314 337</v>
          </cell>
          <cell r="D1213" t="str">
            <v>218 311 162</v>
          </cell>
          <cell r="E1213" t="str">
            <v xml:space="preserve"> geral@datelka.pt</v>
          </cell>
          <cell r="F1213" t="str">
            <v>www.datelka.pt</v>
          </cell>
          <cell r="G1213" t="str">
            <v>Cont. SR. Engº Carlos Alfaiate</v>
          </cell>
          <cell r="H1213" t="str">
            <v>Controlo de acessos</v>
          </cell>
          <cell r="I1213" t="str">
            <v>EM CD-ROM</v>
          </cell>
        </row>
        <row r="1214">
          <cell r="A1214" t="str">
            <v>CADDx</v>
          </cell>
          <cell r="B1214" t="str">
            <v>Interlogix Portugal</v>
          </cell>
          <cell r="C1214" t="str">
            <v>214 548 180</v>
          </cell>
          <cell r="D1214" t="str">
            <v>214 548 189</v>
          </cell>
          <cell r="E1214" t="str">
            <v>vitor@portugal.aritech.com</v>
          </cell>
          <cell r="F1214" t="str">
            <v>Desconhecida</v>
          </cell>
          <cell r="G1214" t="str">
            <v>Também é distribuida pela Mundilarme</v>
          </cell>
          <cell r="H1214" t="str">
            <v>Segurança</v>
          </cell>
          <cell r="I1214" t="str">
            <v>EM CD-ROM</v>
          </cell>
        </row>
        <row r="1215">
          <cell r="A1215" t="str">
            <v>Indusa</v>
          </cell>
          <cell r="B1215" t="str">
            <v>Sanindusa-Indústria de Sanitários</v>
          </cell>
          <cell r="C1215" t="str">
            <v>234 940 250</v>
          </cell>
          <cell r="D1215" t="str">
            <v xml:space="preserve">234 940 266 </v>
          </cell>
          <cell r="E1215" t="str">
            <v>sanindusa@sanindusa.pt</v>
          </cell>
          <cell r="F1215" t="str">
            <v>Desconhecida</v>
          </cell>
          <cell r="G1215" t="str">
            <v>Cont. Sr. Filipe Ferreira</v>
          </cell>
          <cell r="H1215" t="str">
            <v>Louças sanitárias</v>
          </cell>
          <cell r="I1215" t="str">
            <v>EM CD-ROM</v>
          </cell>
        </row>
        <row r="1216">
          <cell r="A1216" t="str">
            <v>Delabie</v>
          </cell>
          <cell r="B1216" t="str">
            <v>CSH-Comércio Serviço Higiene, Lda</v>
          </cell>
          <cell r="C1216" t="str">
            <v>219 487 680</v>
          </cell>
          <cell r="D1216" t="str">
            <v>219 487 198</v>
          </cell>
          <cell r="E1216" t="str">
            <v xml:space="preserve"> comercial@csh.pt</v>
          </cell>
          <cell r="F1216" t="str">
            <v>Desconhecida</v>
          </cell>
          <cell r="G1216" t="str">
            <v>Cont. Sr. Filipe Ferreira</v>
          </cell>
          <cell r="H1216" t="str">
            <v>Torneiras</v>
          </cell>
          <cell r="I1216" t="str">
            <v>EM CD-ROM</v>
          </cell>
        </row>
        <row r="1217">
          <cell r="A1217" t="str">
            <v>Dynacord</v>
          </cell>
          <cell r="B1217" t="str">
            <v>Daniel Ruvina Sucr, Lda</v>
          </cell>
          <cell r="C1217" t="str">
            <v>223 394 860</v>
          </cell>
          <cell r="D1217" t="str">
            <v>223 394 878</v>
          </cell>
          <cell r="E1217" t="str">
            <v>ruvina@esoterica.pt</v>
          </cell>
          <cell r="F1217" t="str">
            <v>Desconhecida</v>
          </cell>
          <cell r="G1217" t="str">
            <v>Cont. Sr. João Fontebasso</v>
          </cell>
          <cell r="H1217" t="str">
            <v>Som</v>
          </cell>
          <cell r="I1217" t="str">
            <v>Soltos</v>
          </cell>
        </row>
        <row r="1218">
          <cell r="A1218" t="str">
            <v>Elspec</v>
          </cell>
          <cell r="B1218" t="str">
            <v>Elspec Portugal</v>
          </cell>
          <cell r="C1218" t="str">
            <v>258 351 920</v>
          </cell>
          <cell r="D1218" t="str">
            <v>258 351 607</v>
          </cell>
          <cell r="E1218" t="str">
            <v>Desconhecido</v>
          </cell>
          <cell r="F1218" t="str">
            <v>Desconhecida</v>
          </cell>
          <cell r="G1218" t="str">
            <v>Eng. António P. Santos</v>
          </cell>
          <cell r="H1218" t="str">
            <v>Correcção do factor de potência</v>
          </cell>
          <cell r="I1218" t="str">
            <v>Soltos</v>
          </cell>
        </row>
        <row r="1219">
          <cell r="A1219" t="str">
            <v>Detectomat</v>
          </cell>
          <cell r="B1219" t="str">
            <v>Maxicofre</v>
          </cell>
          <cell r="C1219" t="str">
            <v>219 663 200</v>
          </cell>
          <cell r="D1219" t="str">
            <v>219 862 650</v>
          </cell>
          <cell r="E1219" t="str">
            <v>comercial@maxicofre.pt</v>
          </cell>
          <cell r="F1219" t="str">
            <v>www.maxicofre.pt</v>
          </cell>
          <cell r="G1219" t="str">
            <v>Cont. Sr. Filipe Ferreira</v>
          </cell>
          <cell r="H1219" t="str">
            <v>Detecção de incêndios</v>
          </cell>
          <cell r="I1219" t="str">
            <v>EM CD-ROM</v>
          </cell>
        </row>
        <row r="1220">
          <cell r="A1220" t="str">
            <v>Kilsen</v>
          </cell>
          <cell r="B1220" t="str">
            <v>Maxicofre</v>
          </cell>
          <cell r="C1220" t="str">
            <v>219 663 200</v>
          </cell>
          <cell r="D1220" t="str">
            <v>219 862 650</v>
          </cell>
          <cell r="E1220" t="str">
            <v>comercial@maxicofre.pt</v>
          </cell>
          <cell r="F1220" t="str">
            <v>www.maxicofre.pt</v>
          </cell>
          <cell r="G1220" t="str">
            <v>Cont. Sr. Filipe Ferreira</v>
          </cell>
          <cell r="H1220" t="str">
            <v>Detecção de CO</v>
          </cell>
          <cell r="I1220" t="str">
            <v>EM CD-ROM</v>
          </cell>
        </row>
        <row r="1221">
          <cell r="A1221" t="str">
            <v>Ritzenthaler</v>
          </cell>
          <cell r="B1221" t="str">
            <v>Maxicofre</v>
          </cell>
          <cell r="C1221" t="str">
            <v>219 663 200</v>
          </cell>
          <cell r="D1221" t="str">
            <v>219 862 650</v>
          </cell>
          <cell r="E1221" t="str">
            <v>comercial@maxicofre.pt</v>
          </cell>
          <cell r="F1221" t="str">
            <v>www.maxicofre.pt</v>
          </cell>
          <cell r="G1221" t="str">
            <v>Cont. Sr. Filipe Ferreira</v>
          </cell>
          <cell r="H1221" t="str">
            <v>Controlo de acessos</v>
          </cell>
          <cell r="I1221" t="str">
            <v>EM CD-ROM</v>
          </cell>
        </row>
        <row r="1222">
          <cell r="A1222" t="str">
            <v>Tecnoalarm</v>
          </cell>
          <cell r="B1222" t="str">
            <v>Maxicofre</v>
          </cell>
          <cell r="C1222" t="str">
            <v>219 663 200</v>
          </cell>
          <cell r="D1222" t="str">
            <v>219 862 650</v>
          </cell>
          <cell r="E1222" t="str">
            <v>comercial@maxicofre.pt</v>
          </cell>
          <cell r="F1222" t="str">
            <v>www.maxicofre.pt</v>
          </cell>
          <cell r="G1222" t="str">
            <v>Cont. Sr. Filipe Ferreira</v>
          </cell>
          <cell r="H1222" t="str">
            <v>Intrusão</v>
          </cell>
          <cell r="I1222" t="str">
            <v>EM CD-ROM</v>
          </cell>
        </row>
        <row r="1223">
          <cell r="A1223" t="str">
            <v>Terasaki</v>
          </cell>
          <cell r="B1223" t="str">
            <v>Tecfasa</v>
          </cell>
          <cell r="C1223" t="str">
            <v>219 619 770</v>
          </cell>
          <cell r="D1223" t="str">
            <v>219 619 769</v>
          </cell>
          <cell r="E1223" t="str">
            <v>tecfasa.electric@clix.pt</v>
          </cell>
          <cell r="F1223" t="str">
            <v>www.terasaki.co.jp</v>
          </cell>
          <cell r="G1223" t="str">
            <v>Cont. Sr. João Fontebasso</v>
          </cell>
          <cell r="H1223" t="str">
            <v>Disjuntores</v>
          </cell>
          <cell r="I1223" t="str">
            <v>Soltos</v>
          </cell>
        </row>
        <row r="1224">
          <cell r="A1224" t="str">
            <v>DF ELECTRIC</v>
          </cell>
          <cell r="B1224" t="str">
            <v>Tecfasa</v>
          </cell>
          <cell r="C1224" t="str">
            <v>219 619 770</v>
          </cell>
          <cell r="D1224" t="str">
            <v>219 619 769</v>
          </cell>
          <cell r="E1224" t="str">
            <v>tecfasa.electric@clix.pt</v>
          </cell>
          <cell r="F1224" t="str">
            <v>www.df-sa.es</v>
          </cell>
          <cell r="G1224" t="str">
            <v>Cont. Sr. João Fontebasso</v>
          </cell>
          <cell r="H1224" t="str">
            <v>Fusíveis</v>
          </cell>
          <cell r="I1224" t="str">
            <v>Soltos</v>
          </cell>
        </row>
        <row r="1225">
          <cell r="A1225" t="str">
            <v>DF</v>
          </cell>
          <cell r="B1225" t="str">
            <v>Tecfasa</v>
          </cell>
          <cell r="C1225" t="str">
            <v>219 619 770</v>
          </cell>
          <cell r="D1225" t="str">
            <v>219 619 769</v>
          </cell>
          <cell r="E1225" t="str">
            <v>tecfasa.electric@clix.pt</v>
          </cell>
          <cell r="F1225" t="str">
            <v>www.df-sa.es</v>
          </cell>
          <cell r="G1225" t="str">
            <v>Cont. Sr. João Fontebasso</v>
          </cell>
          <cell r="H1225" t="str">
            <v>Fusíveis</v>
          </cell>
          <cell r="I1225" t="str">
            <v>Soltos</v>
          </cell>
        </row>
        <row r="1226">
          <cell r="A1226" t="str">
            <v>Rovasi</v>
          </cell>
          <cell r="B1226" t="str">
            <v>Tecfasa</v>
          </cell>
          <cell r="C1226" t="str">
            <v>219 619 770</v>
          </cell>
          <cell r="D1226" t="str">
            <v>219 619 769</v>
          </cell>
          <cell r="E1226" t="str">
            <v>tecfasa.electric@clix.pt</v>
          </cell>
          <cell r="F1226" t="str">
            <v>www.rovasi.com</v>
          </cell>
          <cell r="G1226" t="str">
            <v>Cont. Sr. João Fontebasso</v>
          </cell>
          <cell r="H1226" t="str">
            <v>Iluminação</v>
          </cell>
          <cell r="I1226" t="str">
            <v>Soltos</v>
          </cell>
        </row>
        <row r="1227">
          <cell r="A1227" t="str">
            <v>Alstom</v>
          </cell>
          <cell r="B1227" t="str">
            <v>Alstom</v>
          </cell>
          <cell r="C1227" t="str">
            <v>218 457 100</v>
          </cell>
          <cell r="D1227" t="str">
            <v>218 457 400</v>
          </cell>
          <cell r="E1227" t="str">
            <v>mail@astratec.pt</v>
          </cell>
          <cell r="F1227" t="str">
            <v>www.tde.alstom.com</v>
          </cell>
          <cell r="G1227" t="str">
            <v>Cont. Sr. João Fontebasso</v>
          </cell>
          <cell r="H1227" t="str">
            <v>Média tensão</v>
          </cell>
          <cell r="I1227" t="str">
            <v>Pasta 28</v>
          </cell>
        </row>
        <row r="1228">
          <cell r="A1228" t="str">
            <v>Lightacts</v>
          </cell>
          <cell r="B1228" t="str">
            <v>MundoLighting</v>
          </cell>
          <cell r="C1228" t="str">
            <v>213 927 143</v>
          </cell>
          <cell r="D1228" t="str">
            <v>214 927 143</v>
          </cell>
          <cell r="E1228" t="str">
            <v>Desconhecido</v>
          </cell>
          <cell r="F1228" t="str">
            <v>Desconhecida</v>
          </cell>
          <cell r="G1228" t="str">
            <v>Cont. Sr. João Fontebasso</v>
          </cell>
          <cell r="H1228" t="str">
            <v>Iluminação</v>
          </cell>
          <cell r="I1228" t="str">
            <v>Solto</v>
          </cell>
        </row>
        <row r="1229">
          <cell r="A1229" t="str">
            <v>Light acts</v>
          </cell>
          <cell r="B1229" t="str">
            <v>MundoLighting</v>
          </cell>
          <cell r="C1229" t="str">
            <v>213 927 143</v>
          </cell>
          <cell r="D1229" t="str">
            <v>214 927 143</v>
          </cell>
          <cell r="E1229" t="str">
            <v>Desconhecido</v>
          </cell>
          <cell r="F1229" t="str">
            <v>Desconhecida</v>
          </cell>
          <cell r="G1229" t="str">
            <v>Cont. Sr. João Fontebasso</v>
          </cell>
          <cell r="H1229" t="str">
            <v>Iluminação</v>
          </cell>
          <cell r="I1229" t="str">
            <v>Solto</v>
          </cell>
        </row>
        <row r="1230">
          <cell r="A1230" t="str">
            <v>ansorg</v>
          </cell>
          <cell r="B1230" t="str">
            <v>astratec</v>
          </cell>
          <cell r="C1230" t="str">
            <v>219 428 830</v>
          </cell>
          <cell r="D1230" t="str">
            <v>219 400 305</v>
          </cell>
          <cell r="E1230" t="str">
            <v>mail@astratec.pt</v>
          </cell>
          <cell r="F1230" t="str">
            <v>www.ansorg.com</v>
          </cell>
          <cell r="G1230" t="str">
            <v>Cont. Sr. João Fontebasso</v>
          </cell>
          <cell r="H1230" t="str">
            <v>Iluminação</v>
          </cell>
          <cell r="I1230" t="str">
            <v>Solto</v>
          </cell>
        </row>
        <row r="1231">
          <cell r="A1231" t="str">
            <v>Louis Poulsen</v>
          </cell>
          <cell r="B1231" t="str">
            <v>astratec</v>
          </cell>
          <cell r="C1231" t="str">
            <v>219 428 830</v>
          </cell>
          <cell r="D1231" t="str">
            <v>219 400 305</v>
          </cell>
          <cell r="E1231" t="str">
            <v>mail@astratec.pt</v>
          </cell>
          <cell r="F1231" t="str">
            <v>Desconhecida</v>
          </cell>
          <cell r="G1231" t="str">
            <v>Cont. Sr. João Fontebasso</v>
          </cell>
          <cell r="H1231" t="str">
            <v>Iluminação</v>
          </cell>
          <cell r="I1231" t="str">
            <v>Solto</v>
          </cell>
        </row>
        <row r="1232">
          <cell r="A1232" t="str">
            <v>ansorg</v>
          </cell>
          <cell r="B1232" t="str">
            <v>astratec</v>
          </cell>
          <cell r="C1232" t="str">
            <v>219 428 830</v>
          </cell>
          <cell r="D1232" t="str">
            <v>219 400 305</v>
          </cell>
          <cell r="E1232" t="str">
            <v>mail@astratec.pt</v>
          </cell>
          <cell r="F1232" t="str">
            <v>www.ansorg.com</v>
          </cell>
          <cell r="G1232" t="str">
            <v>Cont. Sr. João Fontebasso</v>
          </cell>
          <cell r="H1232" t="str">
            <v>Iluminação</v>
          </cell>
          <cell r="I1232" t="str">
            <v>Soltos</v>
          </cell>
        </row>
        <row r="1233">
          <cell r="A1233" t="str">
            <v>Louis Poulsen</v>
          </cell>
          <cell r="B1233" t="str">
            <v>astratec</v>
          </cell>
          <cell r="C1233" t="str">
            <v>219 428 830</v>
          </cell>
          <cell r="D1233" t="str">
            <v>219 400 305</v>
          </cell>
          <cell r="E1233" t="str">
            <v>mail@astratec.pt</v>
          </cell>
          <cell r="F1233" t="str">
            <v>www.tde.alstom.com</v>
          </cell>
          <cell r="G1233" t="str">
            <v>Cont. Sr. Filipe Ferreira</v>
          </cell>
          <cell r="H1233" t="str">
            <v>Média tensão</v>
          </cell>
          <cell r="I1233" t="str">
            <v>Pasta 28</v>
          </cell>
        </row>
        <row r="1234">
          <cell r="A1234" t="str">
            <v>Lightacts</v>
          </cell>
          <cell r="B1234" t="str">
            <v>MundoLighting</v>
          </cell>
          <cell r="C1234" t="str">
            <v>213 927 143</v>
          </cell>
          <cell r="D1234" t="str">
            <v>214 927 143</v>
          </cell>
          <cell r="E1234" t="str">
            <v>Desconhecido</v>
          </cell>
          <cell r="F1234" t="str">
            <v>Desconhecida</v>
          </cell>
          <cell r="G1234" t="str">
            <v>Cont. Sr. João Fontebasso</v>
          </cell>
          <cell r="H1234" t="str">
            <v>Iluminação</v>
          </cell>
          <cell r="I1234" t="str">
            <v>Solto</v>
          </cell>
        </row>
        <row r="1235">
          <cell r="A1235" t="str">
            <v>Light acts</v>
          </cell>
          <cell r="B1235" t="str">
            <v>MundoLighting</v>
          </cell>
          <cell r="C1235" t="str">
            <v>213 927 143</v>
          </cell>
          <cell r="D1235" t="str">
            <v>214 927 143</v>
          </cell>
          <cell r="E1235" t="str">
            <v>Desconhecido</v>
          </cell>
          <cell r="F1235" t="str">
            <v>Desconhecida</v>
          </cell>
          <cell r="G1235" t="str">
            <v>Cont. Sr. João Fontebasso</v>
          </cell>
          <cell r="H1235" t="str">
            <v>Iluminação</v>
          </cell>
          <cell r="I1235" t="str">
            <v>Solto</v>
          </cell>
        </row>
        <row r="1236">
          <cell r="A1236" t="str">
            <v>ansorg</v>
          </cell>
          <cell r="B1236" t="str">
            <v>astratec</v>
          </cell>
          <cell r="C1236" t="str">
            <v>219 428 830</v>
          </cell>
          <cell r="D1236" t="str">
            <v>219 400 305</v>
          </cell>
          <cell r="E1236" t="str">
            <v>mail@astratec.pt</v>
          </cell>
          <cell r="F1236" t="str">
            <v>www.ansorg.com</v>
          </cell>
          <cell r="G1236" t="str">
            <v>Cont. Sr. João Fontebasso</v>
          </cell>
          <cell r="H1236" t="str">
            <v>Fusíveis</v>
          </cell>
          <cell r="I1236" t="str">
            <v>Soltos</v>
          </cell>
        </row>
        <row r="1237">
          <cell r="A1237" t="str">
            <v>Louis Poulsen</v>
          </cell>
          <cell r="B1237" t="str">
            <v>astratec</v>
          </cell>
          <cell r="C1237" t="str">
            <v>219 428 830</v>
          </cell>
          <cell r="D1237" t="str">
            <v>219 400 305</v>
          </cell>
          <cell r="E1237" t="str">
            <v>mail@astratec.pt</v>
          </cell>
          <cell r="F1237" t="str">
            <v>Desconhecida</v>
          </cell>
          <cell r="G1237" t="str">
            <v>Cont. Sr. Manuel Petitcolas</v>
          </cell>
          <cell r="H1237" t="str">
            <v>Medidores de caudal</v>
          </cell>
          <cell r="I1237" t="str">
            <v>Soltos</v>
          </cell>
        </row>
        <row r="1238">
          <cell r="A1238" t="str">
            <v>Rittmeyer</v>
          </cell>
          <cell r="B1238" t="str">
            <v>GlobalÁgua</v>
          </cell>
          <cell r="C1238" t="str">
            <v>214 757 289</v>
          </cell>
          <cell r="D1238" t="str">
            <v>214 757 291</v>
          </cell>
          <cell r="E1238" t="str">
            <v>globalagua@clix.pt</v>
          </cell>
          <cell r="F1238" t="str">
            <v>Desconhecida</v>
          </cell>
          <cell r="G1238" t="str">
            <v>Cont. Sr. Manuel Petitcolas</v>
          </cell>
          <cell r="H1238" t="str">
            <v>Medidores de caudal</v>
          </cell>
          <cell r="I1238" t="str">
            <v>Soltos</v>
          </cell>
        </row>
        <row r="1239">
          <cell r="A1239" t="str">
            <v>SCAE</v>
          </cell>
          <cell r="B1239" t="str">
            <v>Carlos Oliveira</v>
          </cell>
          <cell r="C1239" t="str">
            <v>213 141 256</v>
          </cell>
          <cell r="D1239" t="str">
            <v>213 141 258</v>
          </cell>
          <cell r="E1239" t="str">
            <v>carlosoliveira@carlosoliveira.pt</v>
          </cell>
          <cell r="F1239" t="str">
            <v>www.carlosoliveira.pt</v>
          </cell>
          <cell r="G1239" t="str">
            <v>Cont. Sr. Luís Saldanha</v>
          </cell>
          <cell r="H1239" t="str">
            <v>Semáfros</v>
          </cell>
          <cell r="I1239" t="str">
            <v>Soltos</v>
          </cell>
        </row>
        <row r="1240">
          <cell r="A1240" t="str">
            <v>KIENZLE</v>
          </cell>
          <cell r="B1240" t="str">
            <v>Carlos Oliveira</v>
          </cell>
          <cell r="C1240" t="str">
            <v>213 141 256</v>
          </cell>
          <cell r="D1240" t="str">
            <v>213 141 258</v>
          </cell>
          <cell r="E1240" t="str">
            <v>carlosoliveira@carlosoliveira.pt</v>
          </cell>
          <cell r="F1240" t="str">
            <v>www.carlosoliveira.pt</v>
          </cell>
          <cell r="G1240" t="str">
            <v>Cont. Sr. Luís Saldanha</v>
          </cell>
          <cell r="H1240" t="str">
            <v>Controlo de parques</v>
          </cell>
          <cell r="I1240" t="str">
            <v>Soltos</v>
          </cell>
        </row>
        <row r="1241">
          <cell r="A1241" t="str">
            <v>EQUIN</v>
          </cell>
          <cell r="B1241" t="str">
            <v>Carlos Oliveira</v>
          </cell>
          <cell r="C1241" t="str">
            <v>213 141 256</v>
          </cell>
          <cell r="D1241" t="str">
            <v>213 141 258</v>
          </cell>
          <cell r="E1241" t="str">
            <v>carlosoliveira@carlosoliveira.pt</v>
          </cell>
          <cell r="F1241" t="str">
            <v>www.carlosoliveira.pt</v>
          </cell>
          <cell r="G1241" t="str">
            <v>Cont. Sr. Luís Saldanha</v>
          </cell>
          <cell r="H1241" t="str">
            <v>Controlo de parques</v>
          </cell>
          <cell r="I1241" t="str">
            <v>Soltos</v>
          </cell>
        </row>
        <row r="1242">
          <cell r="A1242" t="str">
            <v>NEXTIRAONE</v>
          </cell>
          <cell r="B1242" t="str">
            <v>NEXTIRAONE</v>
          </cell>
          <cell r="C1242" t="str">
            <v>214 169 500</v>
          </cell>
          <cell r="D1242" t="str">
            <v>214 169 557</v>
          </cell>
          <cell r="E1242" t="str">
            <v>Desconhecido</v>
          </cell>
          <cell r="F1242" t="str">
            <v>Desconhecida</v>
          </cell>
          <cell r="G1242" t="str">
            <v>Antiga ALCATEL - Também é distribuida pela Carlos Oliveira, Telef. 213 141 256</v>
          </cell>
          <cell r="H1242" t="str">
            <v>Centrais telefónicas</v>
          </cell>
          <cell r="I1242" t="str">
            <v>Soltos</v>
          </cell>
        </row>
        <row r="1243">
          <cell r="A1243" t="str">
            <v>SEPREV</v>
          </cell>
          <cell r="B1243" t="str">
            <v>SEPREV</v>
          </cell>
          <cell r="C1243" t="str">
            <v>229 756 467</v>
          </cell>
          <cell r="D1243" t="str">
            <v>229 756 469</v>
          </cell>
          <cell r="E1243" t="str">
            <v>info@sepreve.pt</v>
          </cell>
          <cell r="F1243" t="str">
            <v>www.sepreve.pt</v>
          </cell>
          <cell r="G1243" t="str">
            <v>Cont. Sr. Manuel Petitcolas</v>
          </cell>
          <cell r="H1243" t="str">
            <v>Segurança</v>
          </cell>
          <cell r="I1243" t="str">
            <v>EM CD-ROM</v>
          </cell>
        </row>
        <row r="1244">
          <cell r="A1244" t="str">
            <v>ARGONITE</v>
          </cell>
          <cell r="B1244" t="str">
            <v>SEPREV</v>
          </cell>
          <cell r="C1244" t="str">
            <v>229 756 467</v>
          </cell>
          <cell r="D1244" t="str">
            <v>229 756 469</v>
          </cell>
          <cell r="E1244" t="str">
            <v>info@sepreve.pt</v>
          </cell>
          <cell r="F1244" t="str">
            <v>www.sepreve.pt</v>
          </cell>
          <cell r="G1244" t="str">
            <v>Cont. Sr. Luís Saldanha</v>
          </cell>
          <cell r="H1244" t="str">
            <v>Extinção de incêndios</v>
          </cell>
          <cell r="I1244" t="str">
            <v>Soltos</v>
          </cell>
        </row>
        <row r="1245">
          <cell r="A1245" t="str">
            <v>K.H.Diekmann</v>
          </cell>
          <cell r="B1245" t="str">
            <v>SEPREV</v>
          </cell>
          <cell r="C1245" t="str">
            <v>229 756 467</v>
          </cell>
          <cell r="D1245" t="str">
            <v>229 756 469</v>
          </cell>
          <cell r="E1245" t="str">
            <v>info@sepreve.pt</v>
          </cell>
          <cell r="F1245" t="str">
            <v>www.sepreve.pt</v>
          </cell>
          <cell r="G1245" t="str">
            <v>Cont. Sr. Luís Saldanha</v>
          </cell>
          <cell r="H1245" t="str">
            <v>Extintores</v>
          </cell>
          <cell r="I1245" t="str">
            <v>Soltos</v>
          </cell>
        </row>
        <row r="1246">
          <cell r="A1246" t="str">
            <v>K. H. Diekmann</v>
          </cell>
          <cell r="B1246" t="str">
            <v>SEPREV</v>
          </cell>
          <cell r="C1246" t="str">
            <v>229 756 467</v>
          </cell>
          <cell r="D1246" t="str">
            <v>229 756 469</v>
          </cell>
          <cell r="E1246" t="str">
            <v>info@sepreve.pt</v>
          </cell>
          <cell r="F1246" t="str">
            <v>www.sepreve.pt</v>
          </cell>
          <cell r="G1246" t="str">
            <v>Cont. Sr. Luís Saldanha</v>
          </cell>
          <cell r="H1246" t="str">
            <v>Extintores</v>
          </cell>
          <cell r="I1246" t="str">
            <v>Soltos</v>
          </cell>
        </row>
        <row r="1247">
          <cell r="A1247" t="str">
            <v>SMOKECLOAK</v>
          </cell>
          <cell r="B1247" t="str">
            <v>SEPREV</v>
          </cell>
          <cell r="C1247" t="str">
            <v>229 756 467</v>
          </cell>
          <cell r="D1247" t="str">
            <v>229 756 469</v>
          </cell>
          <cell r="E1247" t="str">
            <v>info@sepreve.pt</v>
          </cell>
          <cell r="F1247" t="str">
            <v>www.sepreve.pt</v>
          </cell>
          <cell r="G1247" t="str">
            <v>Antiga ALCATEL - Também é distribuida pela Carlos Oliveira, Telef. 213 141 256</v>
          </cell>
          <cell r="H1247" t="str">
            <v>Segurança e portecção por fumos</v>
          </cell>
          <cell r="I1247" t="str">
            <v>Soltos</v>
          </cell>
        </row>
        <row r="1248">
          <cell r="A1248" t="str">
            <v>DESAUTEL</v>
          </cell>
          <cell r="B1248" t="str">
            <v>SEPREV</v>
          </cell>
          <cell r="C1248" t="str">
            <v>229 756 467</v>
          </cell>
          <cell r="D1248" t="str">
            <v>229 756 469</v>
          </cell>
          <cell r="E1248" t="str">
            <v>info@sepreve.pt</v>
          </cell>
          <cell r="F1248" t="str">
            <v>www.sepreve.pt</v>
          </cell>
          <cell r="G1248" t="str">
            <v>Cont. Eng. Francisco Pombas</v>
          </cell>
          <cell r="H1248" t="str">
            <v>Extinção de incêndios</v>
          </cell>
          <cell r="I1248" t="str">
            <v>EM CD-ROM</v>
          </cell>
        </row>
        <row r="1249">
          <cell r="A1249" t="str">
            <v>TAC</v>
          </cell>
          <cell r="B1249" t="str">
            <v>DOMÓTICA</v>
          </cell>
          <cell r="C1249" t="str">
            <v>217 110 660</v>
          </cell>
          <cell r="D1249" t="str">
            <v>217 110 661</v>
          </cell>
          <cell r="E1249" t="str">
            <v>xiko@domotica-lda.pt</v>
          </cell>
          <cell r="F1249" t="str">
            <v>www.sepreve.pt</v>
          </cell>
          <cell r="G1249" t="str">
            <v>Cont. Eng. Francisco Pombas</v>
          </cell>
          <cell r="H1249" t="str">
            <v>Gestão técnica</v>
          </cell>
          <cell r="I1249" t="str">
            <v>EM CD-ROM</v>
          </cell>
        </row>
        <row r="1250">
          <cell r="A1250" t="str">
            <v>Mundo lighting</v>
          </cell>
          <cell r="B1250" t="str">
            <v>Mundo lighting</v>
          </cell>
          <cell r="C1250" t="str">
            <v>219 202 715</v>
          </cell>
          <cell r="D1250" t="str">
            <v>219 202 717</v>
          </cell>
          <cell r="E1250" t="str">
            <v>info@sepreve.pt</v>
          </cell>
          <cell r="F1250" t="str">
            <v>www.sepreve.pt</v>
          </cell>
          <cell r="G1250" t="str">
            <v>Cont. Sr. João Fontebasso</v>
          </cell>
          <cell r="H1250" t="str">
            <v>Iluminação</v>
          </cell>
          <cell r="I1250" t="str">
            <v>Pasta própria</v>
          </cell>
        </row>
        <row r="1251">
          <cell r="A1251" t="str">
            <v>Mundocolor</v>
          </cell>
          <cell r="B1251" t="str">
            <v>Grupo MCI-Mundocolor</v>
          </cell>
          <cell r="C1251" t="str">
            <v>219 202 715</v>
          </cell>
          <cell r="D1251" t="str">
            <v>219 202 717</v>
          </cell>
          <cell r="E1251" t="str">
            <v>mundocolorpt@mundocolor-int.com</v>
          </cell>
          <cell r="F1251" t="str">
            <v>www.sepreve.pt</v>
          </cell>
          <cell r="G1251" t="str">
            <v>Cont. Sr. João Fontebasso</v>
          </cell>
          <cell r="H1251" t="str">
            <v>Iluminação</v>
          </cell>
          <cell r="I1251" t="str">
            <v>Pasta própria</v>
          </cell>
        </row>
        <row r="1252">
          <cell r="A1252" t="str">
            <v>Crow</v>
          </cell>
          <cell r="B1252" t="str">
            <v>Sanco-Produtos Electrónicos</v>
          </cell>
          <cell r="C1252" t="str">
            <v>223 710 845</v>
          </cell>
          <cell r="D1252" t="str">
            <v>223 710 846</v>
          </cell>
          <cell r="E1252" t="str">
            <v xml:space="preserve"> sanco@sanco.pt</v>
          </cell>
          <cell r="F1252" t="str">
            <v>Desconhecida</v>
          </cell>
          <cell r="G1252" t="str">
            <v>Cont. Sr. João Fontebasso</v>
          </cell>
          <cell r="H1252" t="str">
            <v>Segurança</v>
          </cell>
          <cell r="I1252" t="str">
            <v>Pasta própria</v>
          </cell>
        </row>
        <row r="1253">
          <cell r="A1253" t="str">
            <v>Eyssa - Tesis</v>
          </cell>
          <cell r="B1253" t="str">
            <v>Eyssa - Tesis</v>
          </cell>
          <cell r="C1253" t="str">
            <v>218 421 390</v>
          </cell>
          <cell r="D1253" t="str">
            <v>218 421 396</v>
          </cell>
          <cell r="E1253" t="str">
            <v>eyssatesis@netcabo.pt</v>
          </cell>
          <cell r="F1253" t="str">
            <v>Desconhecida</v>
          </cell>
          <cell r="G1253" t="str">
            <v>Porto: Telef. 225 573 080 - Fax 225 573 086</v>
          </cell>
          <cell r="H1253" t="str">
            <v>Controlo de parques</v>
          </cell>
          <cell r="I1253" t="str">
            <v>Pasta própria</v>
          </cell>
        </row>
        <row r="1254">
          <cell r="A1254" t="str">
            <v>Eyssa</v>
          </cell>
          <cell r="B1254" t="str">
            <v>Eyssa - Tesis</v>
          </cell>
          <cell r="C1254" t="str">
            <v>218 421 390</v>
          </cell>
          <cell r="D1254" t="str">
            <v>218 421 396</v>
          </cell>
          <cell r="E1254" t="str">
            <v>eyssatesis@netcabo.pt</v>
          </cell>
          <cell r="F1254" t="str">
            <v>Desconhecida</v>
          </cell>
          <cell r="G1254" t="str">
            <v>Porto: Telef. 225 573 080 - Fax 225 573 086</v>
          </cell>
          <cell r="H1254" t="str">
            <v>Controlo de parques</v>
          </cell>
          <cell r="I1254" t="str">
            <v>Pasta própria</v>
          </cell>
        </row>
        <row r="1255">
          <cell r="A1255" t="str">
            <v>Tesis</v>
          </cell>
          <cell r="B1255" t="str">
            <v>Eyssa - Tesis</v>
          </cell>
          <cell r="C1255" t="str">
            <v>218 421 390</v>
          </cell>
          <cell r="D1255" t="str">
            <v>218 421 396</v>
          </cell>
          <cell r="E1255" t="str">
            <v>eyssatesis@netcabo.pt</v>
          </cell>
          <cell r="F1255" t="str">
            <v>Desconhecida</v>
          </cell>
          <cell r="G1255" t="str">
            <v>Porto: Telef. 225 573 080 - Fax 225 573 086</v>
          </cell>
          <cell r="H1255" t="str">
            <v>Controlo de parques</v>
          </cell>
          <cell r="I1255" t="str">
            <v>Pasta própria</v>
          </cell>
        </row>
        <row r="1256">
          <cell r="A1256" t="str">
            <v>Mundocolor</v>
          </cell>
          <cell r="B1256" t="str">
            <v>Grupo MCI-Mundocolor</v>
          </cell>
          <cell r="C1256" t="str">
            <v>219 202 715</v>
          </cell>
          <cell r="D1256" t="str">
            <v>219 202 717</v>
          </cell>
          <cell r="E1256" t="str">
            <v>mundocolorpt@mundocolor-int.com</v>
          </cell>
          <cell r="F1256" t="str">
            <v>www.tecfasa.com.pt</v>
          </cell>
          <cell r="G1256" t="str">
            <v>Cont. Sr. João Fontebasso</v>
          </cell>
          <cell r="H1256" t="str">
            <v>Iluminação</v>
          </cell>
          <cell r="I1256" t="str">
            <v>Pasta própria</v>
          </cell>
        </row>
        <row r="1257">
          <cell r="A1257" t="str">
            <v>Crow</v>
          </cell>
          <cell r="B1257" t="str">
            <v>Sanco-Produtos Electrónicos</v>
          </cell>
          <cell r="C1257" t="str">
            <v>223 710 845</v>
          </cell>
          <cell r="D1257" t="str">
            <v>223 710 846</v>
          </cell>
          <cell r="E1257" t="str">
            <v xml:space="preserve"> sanco@sanco.pt</v>
          </cell>
          <cell r="F1257" t="str">
            <v>Desconhecida</v>
          </cell>
          <cell r="G1257" t="str">
            <v>Cont. Sr. Manuel Petitcolas</v>
          </cell>
          <cell r="H1257" t="str">
            <v>Segurança</v>
          </cell>
          <cell r="I1257" t="str">
            <v>Pasta 28</v>
          </cell>
        </row>
        <row r="1258">
          <cell r="A1258" t="str">
            <v>Eyssa - Tesis</v>
          </cell>
          <cell r="B1258" t="str">
            <v>Eyssa - Tesis</v>
          </cell>
          <cell r="C1258" t="str">
            <v>218 421 390</v>
          </cell>
          <cell r="D1258" t="str">
            <v>218 421 396</v>
          </cell>
          <cell r="E1258" t="str">
            <v>eyssatesis@netcabo.pt</v>
          </cell>
          <cell r="F1258" t="str">
            <v>Desconhecida</v>
          </cell>
          <cell r="G1258" t="str">
            <v>Porto: Telef. 225 573 080 - Fax 225 573 086</v>
          </cell>
          <cell r="H1258" t="str">
            <v>Controlo de parques</v>
          </cell>
          <cell r="I1258" t="str">
            <v>Solto</v>
          </cell>
        </row>
        <row r="1259">
          <cell r="A1259" t="str">
            <v>Eyssa</v>
          </cell>
          <cell r="B1259" t="str">
            <v>Eyssa - Tesis</v>
          </cell>
          <cell r="C1259" t="str">
            <v>218 421 390</v>
          </cell>
          <cell r="D1259" t="str">
            <v>218 421 396</v>
          </cell>
          <cell r="E1259" t="str">
            <v>eyssatesis@netcabo.pt</v>
          </cell>
          <cell r="F1259" t="str">
            <v>Desconhecida</v>
          </cell>
          <cell r="G1259" t="str">
            <v>Porto: Telef. 225 573 080 - Fax 225 573 086</v>
          </cell>
          <cell r="H1259" t="str">
            <v>Controlo de parques</v>
          </cell>
          <cell r="I1259" t="str">
            <v>Solto</v>
          </cell>
        </row>
        <row r="1260">
          <cell r="A1260" t="str">
            <v>Tesis</v>
          </cell>
          <cell r="B1260" t="str">
            <v>Eyssa - Tesis</v>
          </cell>
          <cell r="C1260" t="str">
            <v>218 421 390</v>
          </cell>
          <cell r="D1260" t="str">
            <v>218 421 396</v>
          </cell>
          <cell r="E1260" t="str">
            <v>eyssatesis@netcabo.pt</v>
          </cell>
          <cell r="F1260" t="str">
            <v>Desconhecida</v>
          </cell>
          <cell r="G1260" t="str">
            <v>Porto: Telef. 225 573 080 - Fax 225 573 086</v>
          </cell>
          <cell r="H1260" t="str">
            <v>Controlo de parques</v>
          </cell>
          <cell r="I1260" t="str">
            <v>Soltos</v>
          </cell>
        </row>
        <row r="1261">
          <cell r="A1261" t="str">
            <v>Phoenix Contact</v>
          </cell>
          <cell r="B1261" t="str">
            <v>Electro-Ar</v>
          </cell>
          <cell r="C1261" t="str">
            <v>265 541 200</v>
          </cell>
          <cell r="D1261" t="str">
            <v>265 541 221</v>
          </cell>
          <cell r="E1261" t="str">
            <v>electroar@netvisao.pt</v>
          </cell>
          <cell r="F1261" t="str">
            <v>Desconhecida</v>
          </cell>
          <cell r="G1261" t="str">
            <v>Antiga ALCATEL - Também é distribuida pela Carlos Oliveira, Telef. 213 141 256</v>
          </cell>
          <cell r="H1261" t="str">
            <v>Protecções</v>
          </cell>
          <cell r="I1261" t="str">
            <v>Soltos</v>
          </cell>
        </row>
        <row r="1262">
          <cell r="A1262" t="str">
            <v>Phoenix</v>
          </cell>
          <cell r="B1262" t="str">
            <v>Electro-Ar</v>
          </cell>
          <cell r="C1262" t="str">
            <v>265 541 200</v>
          </cell>
          <cell r="D1262" t="str">
            <v>265 541 221</v>
          </cell>
          <cell r="E1262" t="str">
            <v>electroar@netvisao.pt</v>
          </cell>
          <cell r="F1262" t="str">
            <v>Desconhecida</v>
          </cell>
          <cell r="G1262" t="str">
            <v>Cont. Sr. Manuel Petitcolas</v>
          </cell>
          <cell r="H1262" t="str">
            <v>Protecções</v>
          </cell>
          <cell r="I1262" t="str">
            <v>Soltos</v>
          </cell>
        </row>
        <row r="1263">
          <cell r="A1263" t="str">
            <v>SCAE</v>
          </cell>
          <cell r="B1263" t="str">
            <v>Carlos Oliveira</v>
          </cell>
          <cell r="C1263" t="str">
            <v>213 141 256</v>
          </cell>
          <cell r="D1263" t="str">
            <v>213 141 258</v>
          </cell>
          <cell r="E1263" t="str">
            <v>carlosoliveira@carlosoliveira.pt</v>
          </cell>
          <cell r="F1263" t="str">
            <v>www.carlosoliveira.pt</v>
          </cell>
          <cell r="G1263" t="str">
            <v>Cont. Sr. Luís Saldanha</v>
          </cell>
          <cell r="H1263" t="str">
            <v>Semáfros</v>
          </cell>
          <cell r="I1263" t="str">
            <v>Soltos</v>
          </cell>
        </row>
        <row r="1264">
          <cell r="A1264" t="str">
            <v>KIENZLE</v>
          </cell>
          <cell r="B1264" t="str">
            <v>Carlos Oliveira</v>
          </cell>
          <cell r="C1264" t="str">
            <v>213 141 256</v>
          </cell>
          <cell r="D1264" t="str">
            <v>213 141 258</v>
          </cell>
          <cell r="E1264" t="str">
            <v>carlosoliveira@carlosoliveira.pt</v>
          </cell>
          <cell r="F1264" t="str">
            <v>www.carlosoliveira.pt</v>
          </cell>
          <cell r="G1264" t="str">
            <v>Cont. Sr. Luís Saldanha</v>
          </cell>
          <cell r="H1264" t="str">
            <v>Controlo de parques</v>
          </cell>
          <cell r="I1264" t="str">
            <v>Soltos</v>
          </cell>
        </row>
        <row r="1265">
          <cell r="A1265" t="str">
            <v>EQUIN</v>
          </cell>
          <cell r="B1265" t="str">
            <v>Carlos Oliveira</v>
          </cell>
          <cell r="C1265" t="str">
            <v>213 141 256</v>
          </cell>
          <cell r="D1265" t="str">
            <v>213 141 258</v>
          </cell>
          <cell r="E1265" t="str">
            <v>carlosoliveira@carlosoliveira.pt</v>
          </cell>
          <cell r="F1265" t="str">
            <v>www.carlosoliveira.pt</v>
          </cell>
          <cell r="G1265" t="str">
            <v>Cont. Sr. Luís Saldanha</v>
          </cell>
          <cell r="H1265" t="str">
            <v>Controlo de parques</v>
          </cell>
          <cell r="I1265" t="str">
            <v>Soltos</v>
          </cell>
        </row>
        <row r="1266">
          <cell r="A1266" t="str">
            <v>NEXTIRAONE</v>
          </cell>
          <cell r="B1266" t="str">
            <v>NEXTIRAONE</v>
          </cell>
          <cell r="C1266" t="str">
            <v>214 169 500</v>
          </cell>
          <cell r="D1266" t="str">
            <v>214 169 557</v>
          </cell>
          <cell r="E1266" t="str">
            <v>Desconhecido</v>
          </cell>
          <cell r="F1266" t="str">
            <v>Desconhecida</v>
          </cell>
          <cell r="G1266" t="str">
            <v>Antiga ALCATEL - Também é distribuida pela Carlos Oliveira, Telef. 213 141 256</v>
          </cell>
          <cell r="H1266" t="str">
            <v>Centrais telefónicas</v>
          </cell>
          <cell r="I1266" t="str">
            <v>Soltos</v>
          </cell>
        </row>
        <row r="1267">
          <cell r="A1267" t="str">
            <v>SEPREV</v>
          </cell>
          <cell r="B1267" t="str">
            <v>SEPREV</v>
          </cell>
          <cell r="C1267" t="str">
            <v>229 756 467</v>
          </cell>
          <cell r="D1267" t="str">
            <v>229 756 469</v>
          </cell>
          <cell r="E1267" t="str">
            <v>info@sepreve.pt</v>
          </cell>
          <cell r="F1267" t="str">
            <v>www.sepreve.pt</v>
          </cell>
          <cell r="G1267" t="str">
            <v>Cont. Eng. Francisco Pombas</v>
          </cell>
          <cell r="H1267" t="str">
            <v>Segurança</v>
          </cell>
          <cell r="I1267" t="str">
            <v>Pasta propria</v>
          </cell>
        </row>
        <row r="1268">
          <cell r="A1268" t="str">
            <v>ARGONITE</v>
          </cell>
          <cell r="B1268" t="str">
            <v>SEPREV</v>
          </cell>
          <cell r="C1268" t="str">
            <v>229 756 467</v>
          </cell>
          <cell r="D1268" t="str">
            <v>229 756 469</v>
          </cell>
          <cell r="E1268" t="str">
            <v>info@sepreve.pt</v>
          </cell>
          <cell r="F1268" t="str">
            <v>www.sepreve.pt</v>
          </cell>
          <cell r="G1268" t="str">
            <v>Cont. Eng. Francisco Pombas</v>
          </cell>
          <cell r="H1268" t="str">
            <v>Extinção de incêndios</v>
          </cell>
          <cell r="I1268" t="str">
            <v>Pasta 28</v>
          </cell>
        </row>
        <row r="1269">
          <cell r="A1269" t="str">
            <v>K.H.Diekmann</v>
          </cell>
          <cell r="B1269" t="str">
            <v>SEPREV</v>
          </cell>
          <cell r="C1269" t="str">
            <v>229 756 467</v>
          </cell>
          <cell r="D1269" t="str">
            <v>229 756 469</v>
          </cell>
          <cell r="E1269" t="str">
            <v>info@sepreve.pt</v>
          </cell>
          <cell r="F1269" t="str">
            <v>www.sepreve.pt</v>
          </cell>
          <cell r="G1269" t="str">
            <v>Cont. Eng. Francisco Pombas</v>
          </cell>
          <cell r="H1269" t="str">
            <v>Extintores</v>
          </cell>
          <cell r="I1269" t="str">
            <v>Solto</v>
          </cell>
        </row>
        <row r="1270">
          <cell r="A1270" t="str">
            <v>K. H. Diekmann</v>
          </cell>
          <cell r="B1270" t="str">
            <v>SEPREV</v>
          </cell>
          <cell r="C1270" t="str">
            <v>229 756 467</v>
          </cell>
          <cell r="D1270" t="str">
            <v>229 756 469</v>
          </cell>
          <cell r="E1270" t="str">
            <v>info@sepreve.pt</v>
          </cell>
          <cell r="F1270" t="str">
            <v>www.sepreve.pt</v>
          </cell>
          <cell r="G1270" t="str">
            <v>Cont. Eng. Francisco Pombas</v>
          </cell>
          <cell r="H1270" t="str">
            <v>Extintores</v>
          </cell>
          <cell r="I1270" t="str">
            <v>Solto</v>
          </cell>
        </row>
        <row r="1271">
          <cell r="A1271" t="str">
            <v>SMOKECLOAK</v>
          </cell>
          <cell r="B1271" t="str">
            <v>SEPREV</v>
          </cell>
          <cell r="C1271" t="str">
            <v>229 756 467</v>
          </cell>
          <cell r="D1271" t="str">
            <v>229 756 469</v>
          </cell>
          <cell r="E1271" t="str">
            <v>info@sepreve.pt</v>
          </cell>
          <cell r="F1271" t="str">
            <v>www.sepreve.pt</v>
          </cell>
          <cell r="G1271" t="str">
            <v>Porto: Telef. 225 573 080 - Fax 225 573 086</v>
          </cell>
          <cell r="H1271" t="str">
            <v>Segurança e portecção por fumos</v>
          </cell>
          <cell r="I1271" t="str">
            <v>Soltos</v>
          </cell>
        </row>
        <row r="1272">
          <cell r="A1272" t="str">
            <v>DESAUTEL</v>
          </cell>
          <cell r="B1272" t="str">
            <v>SEPREV</v>
          </cell>
          <cell r="C1272" t="str">
            <v>229 756 467</v>
          </cell>
          <cell r="D1272" t="str">
            <v>229 756 469</v>
          </cell>
          <cell r="E1272" t="str">
            <v>info@sepreve.pt</v>
          </cell>
          <cell r="F1272" t="str">
            <v>www.sepreve.pt</v>
          </cell>
          <cell r="G1272" t="str">
            <v>Porto: Telef. 225 573 080 - Fax 225 573 086</v>
          </cell>
          <cell r="H1272" t="str">
            <v>Extinção de incêndios</v>
          </cell>
          <cell r="I1272" t="str">
            <v>Soltos</v>
          </cell>
        </row>
        <row r="1273">
          <cell r="A1273" t="str">
            <v>TAC</v>
          </cell>
          <cell r="B1273" t="str">
            <v>DOMÓTICA</v>
          </cell>
          <cell r="C1273" t="str">
            <v>217 110 660</v>
          </cell>
          <cell r="D1273" t="str">
            <v>217 110 661</v>
          </cell>
          <cell r="E1273" t="str">
            <v>xiko@domotica-lda.pt</v>
          </cell>
          <cell r="F1273" t="str">
            <v>Desconhecida</v>
          </cell>
          <cell r="G1273" t="str">
            <v>Cont. Eng. Francisco Pombas</v>
          </cell>
          <cell r="H1273" t="str">
            <v>Gestão técnica</v>
          </cell>
          <cell r="I1273" t="str">
            <v>Soltos</v>
          </cell>
        </row>
        <row r="1274">
          <cell r="A1274" t="str">
            <v>Mundo lighting</v>
          </cell>
          <cell r="B1274" t="str">
            <v>Mundo lighting</v>
          </cell>
          <cell r="C1274" t="str">
            <v>219 202 715</v>
          </cell>
          <cell r="D1274" t="str">
            <v>219 202 717</v>
          </cell>
          <cell r="E1274" t="str">
            <v>eyssatesis@netcabo.pt</v>
          </cell>
          <cell r="F1274" t="str">
            <v>Desconhecida</v>
          </cell>
          <cell r="G1274" t="str">
            <v>Porto: Telef. 225 573 080 - Fax 225 573 086</v>
          </cell>
          <cell r="H1274" t="str">
            <v>Iluminação</v>
          </cell>
          <cell r="I1274" t="str">
            <v>Soltos</v>
          </cell>
        </row>
        <row r="1275">
          <cell r="A1275" t="str">
            <v>Mundocolor</v>
          </cell>
          <cell r="B1275" t="str">
            <v>Grupo MCI-Mundocolor</v>
          </cell>
          <cell r="C1275" t="str">
            <v>219 202 715</v>
          </cell>
          <cell r="D1275" t="str">
            <v>219 202 717</v>
          </cell>
          <cell r="E1275" t="str">
            <v>mundocolorpt@mundocolor-int.com</v>
          </cell>
          <cell r="F1275" t="str">
            <v>Desconhecida</v>
          </cell>
          <cell r="G1275" t="str">
            <v>Porto: Telef. 225 573 080 - Fax 225 573 086</v>
          </cell>
          <cell r="H1275" t="str">
            <v>Iluminação</v>
          </cell>
          <cell r="I1275" t="str">
            <v>Soltos</v>
          </cell>
        </row>
        <row r="1276">
          <cell r="A1276" t="str">
            <v>Crow</v>
          </cell>
          <cell r="B1276" t="str">
            <v>Sanco-Produtos Electrónicos</v>
          </cell>
          <cell r="C1276" t="str">
            <v>223 710 845</v>
          </cell>
          <cell r="D1276" t="str">
            <v>223 710 846</v>
          </cell>
          <cell r="E1276" t="str">
            <v xml:space="preserve"> sanco@sanco.pt</v>
          </cell>
          <cell r="F1276" t="str">
            <v>Desconhecida</v>
          </cell>
          <cell r="G1276" t="str">
            <v>Contacto Sr. Mendonça</v>
          </cell>
          <cell r="H1276" t="str">
            <v>Segurança</v>
          </cell>
          <cell r="I1276" t="str">
            <v>Pasta propria</v>
          </cell>
        </row>
        <row r="1277">
          <cell r="A1277" t="str">
            <v>Eyssa - Tesis</v>
          </cell>
          <cell r="B1277" t="str">
            <v>Eyssa - Tesis</v>
          </cell>
          <cell r="C1277" t="str">
            <v>218 421 390</v>
          </cell>
          <cell r="D1277" t="str">
            <v>218 421 396</v>
          </cell>
          <cell r="E1277" t="str">
            <v>eyssatesis@netcabo.pt</v>
          </cell>
          <cell r="F1277" t="str">
            <v>Desconhecida</v>
          </cell>
          <cell r="G1277" t="str">
            <v>Porto: Telef. 225 573 080 - Fax 225 573 086</v>
          </cell>
          <cell r="H1277" t="str">
            <v>Controlo de parques</v>
          </cell>
          <cell r="I1277" t="str">
            <v>Pasta propria</v>
          </cell>
        </row>
        <row r="1278">
          <cell r="A1278" t="str">
            <v>Eyssa</v>
          </cell>
          <cell r="B1278" t="str">
            <v>Eyssa - Tesis</v>
          </cell>
          <cell r="C1278" t="str">
            <v>218 421 390</v>
          </cell>
          <cell r="D1278" t="str">
            <v>218 421 396</v>
          </cell>
          <cell r="E1278" t="str">
            <v>eyssatesis@netcabo.pt</v>
          </cell>
          <cell r="F1278" t="str">
            <v>Desconhecida</v>
          </cell>
          <cell r="G1278" t="str">
            <v>Porto: Telef. 225 573 080 - Fax 225 573 086</v>
          </cell>
          <cell r="H1278" t="str">
            <v>Controlo de parques</v>
          </cell>
          <cell r="I1278" t="str">
            <v>Pasta propria</v>
          </cell>
        </row>
        <row r="1279">
          <cell r="A1279" t="str">
            <v>Tesis</v>
          </cell>
          <cell r="B1279" t="str">
            <v>Eyssa - Tesis</v>
          </cell>
          <cell r="C1279" t="str">
            <v>218 421 390</v>
          </cell>
          <cell r="D1279" t="str">
            <v>218 421 396</v>
          </cell>
          <cell r="E1279" t="str">
            <v>eyssatesis@netcabo.pt</v>
          </cell>
          <cell r="F1279" t="str">
            <v>Desconhecida</v>
          </cell>
          <cell r="G1279" t="str">
            <v>Porto: Telef. 225 573 080 - Fax 225 573 086</v>
          </cell>
          <cell r="H1279" t="str">
            <v>Controlo de parques</v>
          </cell>
          <cell r="I1279" t="str">
            <v>Pasta propria</v>
          </cell>
        </row>
        <row r="1280">
          <cell r="A1280" t="str">
            <v>Phoenix Contact</v>
          </cell>
          <cell r="B1280" t="str">
            <v>Electro-Ar</v>
          </cell>
          <cell r="C1280" t="str">
            <v>265 541 200</v>
          </cell>
          <cell r="D1280" t="str">
            <v>265 541 221</v>
          </cell>
          <cell r="E1280" t="str">
            <v>electroar@netvisao.pt</v>
          </cell>
          <cell r="F1280" t="str">
            <v>Desconhecida</v>
          </cell>
          <cell r="G1280" t="str">
            <v>Contacto Sr. Mendonça</v>
          </cell>
          <cell r="H1280" t="str">
            <v>Protecções</v>
          </cell>
          <cell r="I1280" t="str">
            <v>Pasta propria</v>
          </cell>
        </row>
        <row r="1281">
          <cell r="A1281" t="str">
            <v>Phoenix</v>
          </cell>
          <cell r="B1281" t="str">
            <v>Electro-Ar</v>
          </cell>
          <cell r="C1281" t="str">
            <v>265 541 200</v>
          </cell>
          <cell r="D1281" t="str">
            <v>265 541 221</v>
          </cell>
          <cell r="E1281" t="str">
            <v>electroar@netvisao.pt</v>
          </cell>
          <cell r="F1281" t="str">
            <v>Desconhecida</v>
          </cell>
          <cell r="G1281" t="str">
            <v>Contacto Sr. Mendonça</v>
          </cell>
          <cell r="H1281" t="str">
            <v>Protecções</v>
          </cell>
          <cell r="I1281" t="str">
            <v>Pasta propria</v>
          </cell>
        </row>
        <row r="1282">
          <cell r="A1282" t="str">
            <v>TIVOLIS</v>
          </cell>
          <cell r="B1282" t="str">
            <v>MEGARIM</v>
          </cell>
          <cell r="C1282" t="str">
            <v>218 438 450</v>
          </cell>
          <cell r="D1282" t="str">
            <v>218 438 451</v>
          </cell>
          <cell r="E1282" t="str">
            <v>ilum@megarim.pt</v>
          </cell>
          <cell r="F1282" t="str">
            <v>www.megarim.pt</v>
          </cell>
          <cell r="G1282" t="str">
            <v>Contacto Sr. Mendonça</v>
          </cell>
          <cell r="H1282" t="str">
            <v>Iluminação</v>
          </cell>
          <cell r="I1282" t="str">
            <v>Pasta propria</v>
          </cell>
        </row>
        <row r="1283">
          <cell r="A1283" t="str">
            <v>Quattrobi</v>
          </cell>
          <cell r="B1283" t="str">
            <v>Office 98</v>
          </cell>
          <cell r="C1283" t="str">
            <v>213 825 350</v>
          </cell>
          <cell r="D1283" t="str">
            <v>213 825 351</v>
          </cell>
          <cell r="E1283" t="str">
            <v>Desconhecido</v>
          </cell>
          <cell r="F1283" t="str">
            <v>Desconhecida</v>
          </cell>
          <cell r="G1283" t="str">
            <v>Cont. Eng.ª Sofia</v>
          </cell>
          <cell r="H1283" t="str">
            <v>Iluminação</v>
          </cell>
          <cell r="I1283" t="str">
            <v>Pasta própria</v>
          </cell>
        </row>
        <row r="1284">
          <cell r="A1284" t="str">
            <v>Van doorn</v>
          </cell>
          <cell r="B1284" t="str">
            <v>Office 98</v>
          </cell>
          <cell r="C1284" t="str">
            <v>213 825 350</v>
          </cell>
          <cell r="D1284" t="str">
            <v>213 825 351</v>
          </cell>
          <cell r="E1284" t="str">
            <v>Desconhecido</v>
          </cell>
          <cell r="F1284" t="str">
            <v>Desconhecida</v>
          </cell>
          <cell r="G1284" t="str">
            <v>Cont. Eng.ª Sofia</v>
          </cell>
          <cell r="H1284" t="str">
            <v>Iluminação</v>
          </cell>
          <cell r="I1284" t="str">
            <v>Pasta própria</v>
          </cell>
        </row>
        <row r="1285">
          <cell r="A1285" t="str">
            <v>MEAN WELL</v>
          </cell>
          <cell r="B1285" t="str">
            <v>Nova Zeta 3-Automatização e Control, Lda</v>
          </cell>
          <cell r="C1285" t="str">
            <v>213 553 930</v>
          </cell>
          <cell r="D1285" t="str">
            <v>213 553 939</v>
          </cell>
          <cell r="E1285" t="str">
            <v>geral@novazeta3.pt</v>
          </cell>
          <cell r="F1285" t="str">
            <v>Desconhecida</v>
          </cell>
          <cell r="G1285" t="str">
            <v>Cont. Eng.ª Sofia</v>
          </cell>
          <cell r="H1285" t="str">
            <v>Fontes de alimentação</v>
          </cell>
          <cell r="I1285" t="str">
            <v>Pasta 28</v>
          </cell>
        </row>
        <row r="1286">
          <cell r="A1286" t="str">
            <v>MEANWELL</v>
          </cell>
          <cell r="B1286" t="str">
            <v>Nova Zeta 3-Automatização e Control, Lda</v>
          </cell>
          <cell r="C1286" t="str">
            <v>213 553 930</v>
          </cell>
          <cell r="D1286" t="str">
            <v>213 553 939</v>
          </cell>
          <cell r="E1286" t="str">
            <v>geral@novazeta3.pt</v>
          </cell>
          <cell r="F1286" t="str">
            <v>Desconhecida</v>
          </cell>
          <cell r="G1286" t="str">
            <v>Cont. Eng.ª Sofia</v>
          </cell>
          <cell r="H1286" t="str">
            <v>Fontes de alimentação</v>
          </cell>
          <cell r="I1286" t="str">
            <v>Solto</v>
          </cell>
        </row>
        <row r="1287">
          <cell r="A1287" t="str">
            <v>Electra Molins</v>
          </cell>
          <cell r="B1287" t="str">
            <v>EST - Empresa Serviços Técnicos, lda</v>
          </cell>
          <cell r="C1287" t="str">
            <v>244 850 900</v>
          </cell>
          <cell r="D1287" t="str">
            <v>244 851 974</v>
          </cell>
          <cell r="E1287" t="str">
            <v>est@est.pt / amilcar.rosa@est.pt</v>
          </cell>
          <cell r="F1287" t="str">
            <v>www.est.pt</v>
          </cell>
          <cell r="G1287" t="str">
            <v>Cont. Eng.ª Sofia</v>
          </cell>
          <cell r="H1287" t="str">
            <v>Grupos de emergência</v>
          </cell>
          <cell r="I1287" t="str">
            <v>Pasta 28</v>
          </cell>
        </row>
        <row r="1288">
          <cell r="A1288" t="str">
            <v>Elka</v>
          </cell>
          <cell r="B1288" t="str">
            <v>Resopark</v>
          </cell>
          <cell r="C1288" t="str">
            <v>21 831 06 30</v>
          </cell>
          <cell r="D1288" t="str">
            <v xml:space="preserve"> 21 831 06 39</v>
          </cell>
          <cell r="E1288" t="str">
            <v>geral@resopark.com</v>
          </cell>
          <cell r="F1288" t="str">
            <v>www.resopark.com</v>
          </cell>
          <cell r="G1288" t="str">
            <v>Cont. Eng.ª Sofia</v>
          </cell>
          <cell r="H1288" t="str">
            <v>Controlo de parques</v>
          </cell>
          <cell r="I1288" t="str">
            <v>Solto</v>
          </cell>
        </row>
        <row r="1289">
          <cell r="A1289" t="str">
            <v>Parkeon</v>
          </cell>
          <cell r="B1289" t="str">
            <v>Resopark</v>
          </cell>
          <cell r="C1289" t="str">
            <v>21 831 06 30</v>
          </cell>
          <cell r="D1289" t="str">
            <v xml:space="preserve"> 21 831 06 39</v>
          </cell>
          <cell r="E1289" t="str">
            <v>geral@resopark.com</v>
          </cell>
          <cell r="F1289" t="str">
            <v>www.resopark.com</v>
          </cell>
          <cell r="G1289" t="str">
            <v>Cont. Eng.ª Sofia</v>
          </cell>
          <cell r="H1289" t="str">
            <v>Controlo de parques</v>
          </cell>
          <cell r="I1289" t="str">
            <v>Solto</v>
          </cell>
        </row>
        <row r="1290">
          <cell r="A1290" t="str">
            <v>WPS</v>
          </cell>
          <cell r="B1290" t="str">
            <v>Resopark</v>
          </cell>
          <cell r="C1290" t="str">
            <v>21 831 06 30</v>
          </cell>
          <cell r="D1290" t="str">
            <v xml:space="preserve"> 21 831 06 39</v>
          </cell>
          <cell r="E1290" t="str">
            <v>geral@resopark.com</v>
          </cell>
          <cell r="F1290" t="str">
            <v>www.resopark.com</v>
          </cell>
          <cell r="G1290" t="str">
            <v>Cont. Eng.ª Sofia</v>
          </cell>
          <cell r="H1290" t="str">
            <v>Controlo de parques</v>
          </cell>
          <cell r="I1290" t="str">
            <v>Pasta própria</v>
          </cell>
        </row>
        <row r="1291">
          <cell r="A1291" t="str">
            <v>BC Easy</v>
          </cell>
          <cell r="B1291" t="str">
            <v>Resopark</v>
          </cell>
          <cell r="C1291" t="str">
            <v>21 831 06 30</v>
          </cell>
          <cell r="D1291" t="str">
            <v xml:space="preserve"> 21 831 06 39</v>
          </cell>
          <cell r="E1291" t="str">
            <v>geral@resopark.com</v>
          </cell>
          <cell r="F1291" t="str">
            <v>www.resopark.com</v>
          </cell>
          <cell r="G1291" t="str">
            <v>Cont. Eng.ª Sofia</v>
          </cell>
          <cell r="H1291" t="str">
            <v>Controlo de parques</v>
          </cell>
          <cell r="I1291" t="str">
            <v>Soltos</v>
          </cell>
        </row>
        <row r="1292">
          <cell r="A1292" t="str">
            <v>Easy</v>
          </cell>
          <cell r="B1292" t="str">
            <v>Resopark</v>
          </cell>
          <cell r="C1292" t="str">
            <v>21 831 06 30</v>
          </cell>
          <cell r="D1292" t="str">
            <v xml:space="preserve"> 21 831 06 39</v>
          </cell>
          <cell r="E1292" t="str">
            <v>geral@resopark.com</v>
          </cell>
          <cell r="F1292" t="str">
            <v>www.resopark.com</v>
          </cell>
          <cell r="G1292" t="str">
            <v>Cont. Eng.ª Sofia</v>
          </cell>
          <cell r="H1292" t="str">
            <v>Controlo de parques</v>
          </cell>
          <cell r="I1292" t="str">
            <v>Soltos</v>
          </cell>
        </row>
        <row r="1293">
          <cell r="A1293" t="str">
            <v>Carpyen</v>
          </cell>
          <cell r="B1293" t="str">
            <v>Altamira</v>
          </cell>
          <cell r="C1293" t="str">
            <v>213 529 169</v>
          </cell>
          <cell r="D1293" t="str">
            <v>213 154 795</v>
          </cell>
          <cell r="E1293" t="str">
            <v>rex@mail.telepac.pt</v>
          </cell>
          <cell r="F1293" t="str">
            <v>www.altamira.online.pt</v>
          </cell>
          <cell r="G1293" t="str">
            <v>Também destribuida pela CentralLock, Telef. 212 210 999</v>
          </cell>
          <cell r="H1293" t="str">
            <v>Iluminação</v>
          </cell>
          <cell r="I1293" t="str">
            <v>Pasta propria</v>
          </cell>
        </row>
        <row r="1294">
          <cell r="A1294" t="str">
            <v>LAMP</v>
          </cell>
          <cell r="B1294" t="str">
            <v>Sousa Pedro Comercial</v>
          </cell>
          <cell r="C1294" t="str">
            <v>219 157 676</v>
          </cell>
          <cell r="D1294" t="str">
            <v>219 152 107</v>
          </cell>
          <cell r="E1294" t="str">
            <v>vitor.francisco@sousapedro.com</v>
          </cell>
          <cell r="F1294" t="str">
            <v>www.lamp.es</v>
          </cell>
          <cell r="G1294" t="str">
            <v>Vitor Francisco</v>
          </cell>
          <cell r="H1294" t="str">
            <v>Iluminação</v>
          </cell>
          <cell r="I1294" t="str">
            <v>Soltos</v>
          </cell>
        </row>
        <row r="1295">
          <cell r="A1295" t="str">
            <v>RIDI</v>
          </cell>
          <cell r="B1295" t="str">
            <v>Sousa Pedro Comercial</v>
          </cell>
          <cell r="C1295" t="str">
            <v>219 157 676</v>
          </cell>
          <cell r="D1295" t="str">
            <v>219 152 107</v>
          </cell>
          <cell r="E1295" t="str">
            <v>vitor.francisco@sousapedro.com</v>
          </cell>
          <cell r="F1295" t="str">
            <v>www.ridi.de</v>
          </cell>
          <cell r="G1295" t="str">
            <v>Vitor Francisco</v>
          </cell>
          <cell r="H1295" t="str">
            <v>Iluminação</v>
          </cell>
          <cell r="I1295" t="str">
            <v>Soltos</v>
          </cell>
        </row>
        <row r="1296">
          <cell r="A1296" t="str">
            <v>DOM</v>
          </cell>
          <cell r="B1296" t="str">
            <v>Paulo Matos</v>
          </cell>
          <cell r="C1296" t="str">
            <v>210 876 385</v>
          </cell>
          <cell r="D1296" t="str">
            <v>213 021 863</v>
          </cell>
          <cell r="E1296" t="str">
            <v xml:space="preserve"> paulodaschaves@netvisao.pt</v>
          </cell>
          <cell r="F1296" t="str">
            <v>www.pemsa-rejiband.com</v>
          </cell>
          <cell r="G1296" t="str">
            <v>Também destribuida pela CentralLock, Telef. 212 210 999</v>
          </cell>
          <cell r="H1296" t="str">
            <v>Fechaduras</v>
          </cell>
          <cell r="I1296" t="str">
            <v>Soltos</v>
          </cell>
        </row>
        <row r="1297">
          <cell r="A1297" t="str">
            <v>KABA</v>
          </cell>
          <cell r="B1297" t="str">
            <v xml:space="preserve">Iberkaba, SA </v>
          </cell>
          <cell r="C1297" t="str">
            <v>213 404 551</v>
          </cell>
          <cell r="D1297" t="str">
            <v>213 404 527</v>
          </cell>
          <cell r="E1297" t="str">
            <v>pemsa.portugal@pemsa-rejiband.com</v>
          </cell>
          <cell r="F1297" t="str">
            <v>www.adt-pt.com</v>
          </cell>
          <cell r="G1297" t="str">
            <v>Cont. Sr. Arsénio Cordeiro</v>
          </cell>
          <cell r="H1297" t="str">
            <v>Iluminação</v>
          </cell>
          <cell r="I1297" t="str">
            <v>Pasta própria</v>
          </cell>
        </row>
        <row r="1298">
          <cell r="A1298" t="str">
            <v>Jolec</v>
          </cell>
          <cell r="B1298" t="str">
            <v>Metalogalva</v>
          </cell>
          <cell r="C1298" t="str">
            <v>217 510 560</v>
          </cell>
          <cell r="D1298" t="str">
            <v>218 510 589</v>
          </cell>
          <cell r="E1298" t="str">
            <v>pemsa.portugal@pemsa-rejiband.com</v>
          </cell>
          <cell r="F1298" t="str">
            <v>www.adt-pt.com</v>
          </cell>
          <cell r="G1298" t="str">
            <v>Silvio Fernandes / Eng. José Carlos Janeiro</v>
          </cell>
          <cell r="H1298" t="str">
            <v>Grupos de emergência</v>
          </cell>
          <cell r="I1298" t="str">
            <v>Pasta própria</v>
          </cell>
        </row>
        <row r="1299">
          <cell r="A1299" t="str">
            <v>Regiband</v>
          </cell>
          <cell r="B1299" t="str">
            <v>Pemsa</v>
          </cell>
          <cell r="C1299" t="str">
            <v>214 445 725</v>
          </cell>
          <cell r="D1299" t="str">
            <v>214 445 727</v>
          </cell>
          <cell r="E1299" t="str">
            <v>pemsa.portugal@pemsa-rejiband.com</v>
          </cell>
          <cell r="F1299" t="str">
            <v>www.pemsa-rejiband.com</v>
          </cell>
          <cell r="G1299" t="str">
            <v>Silvio Fernandes / Eng. José Carlos Janeiro</v>
          </cell>
          <cell r="H1299" t="str">
            <v>Caminhos de cabos</v>
          </cell>
          <cell r="I1299" t="str">
            <v>Pasta propria</v>
          </cell>
        </row>
        <row r="1300">
          <cell r="A1300" t="str">
            <v>DYNACORD</v>
          </cell>
          <cell r="B1300" t="str">
            <v>Audium</v>
          </cell>
          <cell r="C1300" t="str">
            <v>217 962 012</v>
          </cell>
          <cell r="D1300" t="str">
            <v>217 934 731</v>
          </cell>
          <cell r="E1300" t="str">
            <v>marketing@climar.pt</v>
          </cell>
          <cell r="F1300" t="str">
            <v>www.climar.pt</v>
          </cell>
          <cell r="G1300" t="str">
            <v>Cont. Sr. Arsénio Cordeiro</v>
          </cell>
          <cell r="H1300" t="str">
            <v>Som</v>
          </cell>
          <cell r="I1300" t="str">
            <v>Pasta propria</v>
          </cell>
        </row>
        <row r="1301">
          <cell r="A1301" t="str">
            <v>Simplex</v>
          </cell>
          <cell r="B1301" t="str">
            <v xml:space="preserve">ADT </v>
          </cell>
          <cell r="C1301" t="str">
            <v>217 510 560</v>
          </cell>
          <cell r="D1301" t="str">
            <v>218 510 589</v>
          </cell>
          <cell r="E1301" t="str">
            <v>energia@eurocabos.pt</v>
          </cell>
          <cell r="F1301" t="str">
            <v>www.adt-pt.com</v>
          </cell>
          <cell r="G1301" t="str">
            <v>Silvio Fernandes / Eng. José Carlos Janeiro</v>
          </cell>
          <cell r="H1301" t="str">
            <v>Cabos eléctricos</v>
          </cell>
          <cell r="I1301" t="str">
            <v>Pasta propria</v>
          </cell>
        </row>
        <row r="1302">
          <cell r="A1302" t="str">
            <v>bentel</v>
          </cell>
          <cell r="B1302" t="str">
            <v xml:space="preserve">ADT </v>
          </cell>
          <cell r="C1302" t="str">
            <v>217 510 560</v>
          </cell>
          <cell r="D1302" t="str">
            <v>218 510 589</v>
          </cell>
          <cell r="E1302" t="str">
            <v>energia@eurocabos.pt</v>
          </cell>
          <cell r="F1302" t="str">
            <v>www.adt-pt.com</v>
          </cell>
          <cell r="G1302" t="str">
            <v>Silvio Fernandes / Eng. José Carlos Janeiro</v>
          </cell>
          <cell r="H1302" t="str">
            <v>Cabos eléctricos</v>
          </cell>
          <cell r="I1302" t="str">
            <v>Pasta propria</v>
          </cell>
        </row>
        <row r="1303">
          <cell r="A1303" t="str">
            <v>Climar</v>
          </cell>
          <cell r="B1303" t="str">
            <v>Climar</v>
          </cell>
          <cell r="C1303" t="str">
            <v>234 623 426</v>
          </cell>
          <cell r="D1303" t="str">
            <v>234 601 974</v>
          </cell>
          <cell r="E1303" t="str">
            <v>marketing@climar.pt</v>
          </cell>
          <cell r="F1303" t="str">
            <v>www.climar.pt</v>
          </cell>
          <cell r="G1303" t="str">
            <v>Também é distribuída pela LME e Astratec</v>
          </cell>
          <cell r="H1303" t="str">
            <v>Aparelhagem</v>
          </cell>
          <cell r="I1303" t="str">
            <v>Pasta propria</v>
          </cell>
        </row>
        <row r="1304">
          <cell r="A1304" t="str">
            <v>Alcobre</v>
          </cell>
          <cell r="B1304" t="str">
            <v>Euocabos</v>
          </cell>
          <cell r="C1304" t="str">
            <v>219 627 000</v>
          </cell>
          <cell r="D1304" t="str">
            <v>219 627 001</v>
          </cell>
          <cell r="E1304" t="str">
            <v>energia@eurocabos.pt</v>
          </cell>
          <cell r="F1304" t="str">
            <v>www.eurocabos.pt</v>
          </cell>
          <cell r="G1304" t="str">
            <v>Porto, Telef. 229 060 396 - Fax 229 060 395</v>
          </cell>
          <cell r="H1304" t="str">
            <v>Cabos eléctricos</v>
          </cell>
          <cell r="I1304" t="str">
            <v>Solto</v>
          </cell>
        </row>
        <row r="1305">
          <cell r="A1305" t="str">
            <v>Cabelte</v>
          </cell>
          <cell r="B1305" t="str">
            <v>Euocabos</v>
          </cell>
          <cell r="C1305" t="str">
            <v>219 627 000</v>
          </cell>
          <cell r="D1305" t="str">
            <v>219 627 001</v>
          </cell>
          <cell r="E1305" t="str">
            <v>energia@eurocabos.pt</v>
          </cell>
          <cell r="F1305" t="str">
            <v>www.eurocabos.pt</v>
          </cell>
          <cell r="G1305" t="str">
            <v>Porto, Telef. 229 060 396 - Fax 229 060 395</v>
          </cell>
          <cell r="H1305" t="str">
            <v>Cabos eléctricos</v>
          </cell>
          <cell r="I1305" t="str">
            <v>EM CD-ROM</v>
          </cell>
        </row>
        <row r="1306">
          <cell r="A1306" t="str">
            <v>Cet Electric</v>
          </cell>
          <cell r="B1306" t="str">
            <v>Euocabos</v>
          </cell>
          <cell r="C1306" t="str">
            <v>219 627 000</v>
          </cell>
          <cell r="D1306" t="str">
            <v>219 627 001</v>
          </cell>
          <cell r="E1306" t="str">
            <v>energia@eurocabos.pt</v>
          </cell>
          <cell r="F1306" t="str">
            <v>www.eurocabos.pt</v>
          </cell>
          <cell r="G1306" t="str">
            <v>Porto, Telef. 229 060 396 - Fax 229 060 395</v>
          </cell>
          <cell r="H1306" t="str">
            <v>Cabos eléctricos</v>
          </cell>
          <cell r="I1306" t="str">
            <v>Pasta propria</v>
          </cell>
        </row>
        <row r="1307">
          <cell r="A1307" t="str">
            <v>Gen. Cable Celcat</v>
          </cell>
          <cell r="B1307" t="str">
            <v>Euocabos</v>
          </cell>
          <cell r="C1307" t="str">
            <v>219 627 000</v>
          </cell>
          <cell r="D1307" t="str">
            <v>219 627 001</v>
          </cell>
          <cell r="E1307" t="str">
            <v>energia@eurocabos.pt</v>
          </cell>
          <cell r="F1307" t="str">
            <v>www.eurocabos.pt</v>
          </cell>
          <cell r="G1307" t="str">
            <v>Porto, Telef. 229 060 396 - Fax 229 060 395</v>
          </cell>
          <cell r="H1307" t="str">
            <v>Cabos eléctricos</v>
          </cell>
          <cell r="I1307" t="str">
            <v>Pasta propria</v>
          </cell>
        </row>
        <row r="1308">
          <cell r="A1308" t="str">
            <v>Gen Cable Celcat</v>
          </cell>
          <cell r="B1308" t="str">
            <v>Euocabos</v>
          </cell>
          <cell r="C1308" t="str">
            <v>219 627 000</v>
          </cell>
          <cell r="D1308" t="str">
            <v>219 627 001</v>
          </cell>
          <cell r="E1308" t="str">
            <v>energia@eurocabos.pt</v>
          </cell>
          <cell r="F1308" t="str">
            <v>www.eurocabos.pt</v>
          </cell>
          <cell r="G1308" t="str">
            <v>Porto, Telef. 229 060 396 - Fax 229 060 395</v>
          </cell>
          <cell r="H1308" t="str">
            <v>Cabos eléctricos</v>
          </cell>
          <cell r="I1308" t="str">
            <v>Soltos</v>
          </cell>
        </row>
        <row r="1309">
          <cell r="A1309" t="str">
            <v>Celcat</v>
          </cell>
          <cell r="B1309" t="str">
            <v>Euocabos</v>
          </cell>
          <cell r="C1309" t="str">
            <v>219 627 000</v>
          </cell>
          <cell r="D1309" t="str">
            <v>219 627 001</v>
          </cell>
          <cell r="E1309" t="str">
            <v>energia@eurocabos.pt</v>
          </cell>
          <cell r="F1309" t="str">
            <v>www.eurocabos.pt</v>
          </cell>
          <cell r="G1309" t="str">
            <v>Porto, Telef. 229 060 396 - Fax 229 060 395</v>
          </cell>
          <cell r="H1309" t="str">
            <v>Cabos eléctricos</v>
          </cell>
          <cell r="I1309" t="str">
            <v>Soltos</v>
          </cell>
        </row>
        <row r="1310">
          <cell r="A1310" t="str">
            <v>Cel cat</v>
          </cell>
          <cell r="B1310" t="str">
            <v>Euocabos</v>
          </cell>
          <cell r="C1310" t="str">
            <v>219 627 000</v>
          </cell>
          <cell r="D1310" t="str">
            <v>219 627 001</v>
          </cell>
          <cell r="E1310" t="str">
            <v>energia@eurocabos.pt</v>
          </cell>
          <cell r="F1310" t="str">
            <v>www.eurocabos.pt</v>
          </cell>
          <cell r="G1310" t="str">
            <v>Porto, Telef. 229 060 396 - Fax 229 060 395</v>
          </cell>
          <cell r="H1310" t="str">
            <v>Cabos eléctricos</v>
          </cell>
          <cell r="I1310" t="str">
            <v>Pasta propria</v>
          </cell>
        </row>
        <row r="1311">
          <cell r="A1311" t="str">
            <v>Cel-cat</v>
          </cell>
          <cell r="B1311" t="str">
            <v>Euocabos</v>
          </cell>
          <cell r="C1311" t="str">
            <v>219 627 000</v>
          </cell>
          <cell r="D1311" t="str">
            <v>219 627 001</v>
          </cell>
          <cell r="E1311" t="str">
            <v>energia@eurocabos.pt</v>
          </cell>
          <cell r="F1311" t="str">
            <v>www.eurocabos.pt</v>
          </cell>
          <cell r="G1311" t="str">
            <v>Porto, Telef. 229 060 396 - Fax 229 060 395</v>
          </cell>
          <cell r="H1311" t="str">
            <v>Cabos eléctricos</v>
          </cell>
          <cell r="I1311" t="str">
            <v>Soltos</v>
          </cell>
        </row>
        <row r="1312">
          <cell r="A1312" t="str">
            <v>Delachaux</v>
          </cell>
          <cell r="B1312" t="str">
            <v>Euocabos</v>
          </cell>
          <cell r="C1312" t="str">
            <v>219 627 000</v>
          </cell>
          <cell r="D1312" t="str">
            <v>219 627 001</v>
          </cell>
          <cell r="E1312" t="str">
            <v>energia@eurocabos.pt</v>
          </cell>
          <cell r="F1312" t="str">
            <v>www.eurocabos.pt</v>
          </cell>
          <cell r="G1312" t="str">
            <v>Porto, Telef. 229 060 396 - Fax 229 060 395</v>
          </cell>
          <cell r="H1312" t="str">
            <v>Cabos eléctricos</v>
          </cell>
          <cell r="I1312" t="str">
            <v>Pasta propria</v>
          </cell>
        </row>
        <row r="1313">
          <cell r="A1313" t="str">
            <v>Desco</v>
          </cell>
          <cell r="B1313" t="str">
            <v>Euocabos</v>
          </cell>
          <cell r="C1313" t="str">
            <v>219 627 000</v>
          </cell>
          <cell r="D1313" t="str">
            <v>219 627 001</v>
          </cell>
          <cell r="E1313" t="str">
            <v>energia@eurocabos.pt</v>
          </cell>
          <cell r="F1313" t="str">
            <v>www.eurocabos.pt</v>
          </cell>
          <cell r="G1313" t="str">
            <v>Porto, Telef. 229 060 396 - Fax 229 060 395</v>
          </cell>
          <cell r="H1313" t="str">
            <v>Cabos eléctricos</v>
          </cell>
          <cell r="I1313" t="str">
            <v>Pasta propria</v>
          </cell>
        </row>
        <row r="1314">
          <cell r="A1314" t="str">
            <v>Draka Cables</v>
          </cell>
          <cell r="B1314" t="str">
            <v>Euocabos</v>
          </cell>
          <cell r="C1314" t="str">
            <v>219 627 000</v>
          </cell>
          <cell r="D1314" t="str">
            <v>219 627 001</v>
          </cell>
          <cell r="E1314" t="str">
            <v>energia@eurocabos.pt</v>
          </cell>
          <cell r="F1314" t="str">
            <v>www.eurocabos.pt</v>
          </cell>
          <cell r="G1314" t="str">
            <v>Porto, Telef. 229 060 396 - Fax 229 060 395</v>
          </cell>
          <cell r="H1314" t="str">
            <v>Cabos eléctricos</v>
          </cell>
          <cell r="I1314" t="str">
            <v>Pasta propria</v>
          </cell>
        </row>
        <row r="1315">
          <cell r="A1315" t="str">
            <v>Faber Kabel</v>
          </cell>
          <cell r="B1315" t="str">
            <v>Euocabos</v>
          </cell>
          <cell r="C1315" t="str">
            <v>219 627 000</v>
          </cell>
          <cell r="D1315" t="str">
            <v>219 627 001</v>
          </cell>
          <cell r="E1315" t="str">
            <v>energia@eurocabos.pt</v>
          </cell>
          <cell r="F1315" t="str">
            <v>www.eurocabos.pt</v>
          </cell>
          <cell r="G1315" t="str">
            <v>Porto, Telef. 229 060 396 - Fax 229 060 395</v>
          </cell>
          <cell r="H1315" t="str">
            <v>Cabos eléctricos</v>
          </cell>
          <cell r="I1315" t="str">
            <v>Pasta propria</v>
          </cell>
        </row>
        <row r="1316">
          <cell r="A1316" t="str">
            <v>Pirelli</v>
          </cell>
          <cell r="B1316" t="str">
            <v>Euocabos</v>
          </cell>
          <cell r="C1316" t="str">
            <v>219 627 000</v>
          </cell>
          <cell r="D1316" t="str">
            <v>219 627 001</v>
          </cell>
          <cell r="E1316" t="str">
            <v>energia@eurocabos.pt</v>
          </cell>
          <cell r="F1316" t="str">
            <v>www.eurocabos.pt</v>
          </cell>
          <cell r="G1316" t="str">
            <v>Porto, Telef. 229 060 396 - Fax 229 060 395</v>
          </cell>
          <cell r="H1316" t="str">
            <v>Cabos eléctricos</v>
          </cell>
          <cell r="I1316" t="str">
            <v>Pasta propria</v>
          </cell>
        </row>
        <row r="1317">
          <cell r="A1317" t="str">
            <v>Kerpen</v>
          </cell>
          <cell r="B1317" t="str">
            <v>Euocabos</v>
          </cell>
          <cell r="C1317" t="str">
            <v>219 627 000</v>
          </cell>
          <cell r="D1317" t="str">
            <v>219 627 001</v>
          </cell>
          <cell r="E1317" t="str">
            <v>energia@eurocabos.pt</v>
          </cell>
          <cell r="F1317" t="str">
            <v>www.eurocabos.pt</v>
          </cell>
          <cell r="G1317" t="str">
            <v>Porto, Telef. 229 060 396 - Fax 229 060 395</v>
          </cell>
          <cell r="H1317" t="str">
            <v>Cabos eléctricos</v>
          </cell>
          <cell r="I1317" t="str">
            <v>Pasta propria</v>
          </cell>
        </row>
        <row r="1318">
          <cell r="A1318" t="str">
            <v>Nexans</v>
          </cell>
          <cell r="B1318" t="str">
            <v>Euocabos</v>
          </cell>
          <cell r="C1318" t="str">
            <v>219 627 000</v>
          </cell>
          <cell r="D1318" t="str">
            <v>219 627 001</v>
          </cell>
          <cell r="E1318" t="str">
            <v>energia@eurocabos.pt</v>
          </cell>
          <cell r="F1318" t="str">
            <v>www.eurocabos.pt</v>
          </cell>
          <cell r="G1318" t="str">
            <v>Porto, Telef. 229 060 396 - Fax 229 060 395</v>
          </cell>
          <cell r="H1318" t="str">
            <v>Cabos eléctricos</v>
          </cell>
        </row>
        <row r="1319">
          <cell r="A1319" t="str">
            <v>Solidal</v>
          </cell>
          <cell r="B1319" t="str">
            <v>Euocabos</v>
          </cell>
          <cell r="C1319" t="str">
            <v>219 627 000</v>
          </cell>
          <cell r="D1319" t="str">
            <v>219 627 001</v>
          </cell>
          <cell r="E1319" t="str">
            <v>energia@eurocabos.pt</v>
          </cell>
          <cell r="F1319" t="str">
            <v>www.eurocabos.pt</v>
          </cell>
          <cell r="G1319" t="str">
            <v>Porto, Telef. 229 060 396 - Fax 229 060 395</v>
          </cell>
          <cell r="H1319" t="str">
            <v>Cabos eléctricos</v>
          </cell>
          <cell r="I1319" t="str">
            <v>Pasta propria</v>
          </cell>
        </row>
        <row r="1320">
          <cell r="A1320" t="str">
            <v>Top cable</v>
          </cell>
          <cell r="B1320" t="str">
            <v>Euocabos</v>
          </cell>
          <cell r="C1320" t="str">
            <v>219 627 000</v>
          </cell>
          <cell r="D1320" t="str">
            <v>219 627 001</v>
          </cell>
          <cell r="E1320" t="str">
            <v>energia@eurocabos.pt</v>
          </cell>
          <cell r="F1320" t="str">
            <v>www.eurocabos.pt</v>
          </cell>
          <cell r="G1320" t="str">
            <v>Porto, Telef. 229 060 396 - Fax 229 060 395</v>
          </cell>
          <cell r="H1320" t="str">
            <v>Cabos eléctricos</v>
          </cell>
          <cell r="I1320" t="str">
            <v>Pasta propria</v>
          </cell>
        </row>
        <row r="1321">
          <cell r="A1321" t="str">
            <v>Tratos cavi</v>
          </cell>
          <cell r="B1321" t="str">
            <v>Euocabos</v>
          </cell>
          <cell r="C1321" t="str">
            <v>219 627 000</v>
          </cell>
          <cell r="D1321" t="str">
            <v>219 627 001</v>
          </cell>
          <cell r="E1321" t="str">
            <v>energia@eurocabos.pt</v>
          </cell>
          <cell r="F1321" t="str">
            <v>www.eurocabos.pt</v>
          </cell>
          <cell r="G1321" t="str">
            <v>Porto, Telef. 229 060 396 - Fax 229 060 395</v>
          </cell>
          <cell r="H1321" t="str">
            <v>Cabos eléctricos</v>
          </cell>
          <cell r="I1321" t="str">
            <v>Soltos</v>
          </cell>
        </row>
        <row r="1322">
          <cell r="A1322" t="str">
            <v>Teleco</v>
          </cell>
          <cell r="B1322" t="str">
            <v>Euocabos</v>
          </cell>
          <cell r="C1322" t="str">
            <v>219 627 000</v>
          </cell>
          <cell r="D1322" t="str">
            <v>219 627 001</v>
          </cell>
          <cell r="E1322" t="str">
            <v>energia@eurocabos.pt</v>
          </cell>
          <cell r="F1322" t="str">
            <v>www.eurocabos.pt</v>
          </cell>
          <cell r="G1322" t="str">
            <v>Porto, Telef. 229 060 396 - Fax 229 060 395</v>
          </cell>
          <cell r="H1322" t="str">
            <v>Cabos eléctricos</v>
          </cell>
          <cell r="I1322" t="str">
            <v>Soltos</v>
          </cell>
        </row>
        <row r="1323">
          <cell r="A1323" t="str">
            <v>Brand-Rex</v>
          </cell>
          <cell r="B1323" t="str">
            <v>Euocabos</v>
          </cell>
          <cell r="C1323" t="str">
            <v>219 627 000</v>
          </cell>
          <cell r="D1323" t="str">
            <v>219 627 001</v>
          </cell>
          <cell r="E1323" t="str">
            <v>redesdedados@eurocabos.pt</v>
          </cell>
          <cell r="F1323" t="str">
            <v>www.eurocabos.pt</v>
          </cell>
          <cell r="G1323" t="str">
            <v>Porto, Telef. 229 060 396 - Fax 229 060 395</v>
          </cell>
          <cell r="H1323" t="str">
            <v>Redes de informática</v>
          </cell>
        </row>
        <row r="1324">
          <cell r="A1324" t="str">
            <v>Brand Rex</v>
          </cell>
          <cell r="B1324" t="str">
            <v>Euocabos</v>
          </cell>
          <cell r="C1324" t="str">
            <v>219 627 000</v>
          </cell>
          <cell r="D1324" t="str">
            <v>219 627 001</v>
          </cell>
          <cell r="E1324" t="str">
            <v>redesdedados@eurocabos.pt</v>
          </cell>
          <cell r="F1324" t="str">
            <v>www.eurocabos.pt</v>
          </cell>
          <cell r="G1324" t="str">
            <v>Porto, Telef. 229 060 396 - Fax 229 060 395</v>
          </cell>
          <cell r="H1324" t="str">
            <v>Redes de informática</v>
          </cell>
          <cell r="I1324" t="str">
            <v>Pasta propria</v>
          </cell>
        </row>
        <row r="1325">
          <cell r="A1325" t="str">
            <v>GegaPlus</v>
          </cell>
          <cell r="B1325" t="str">
            <v>Euocabos</v>
          </cell>
          <cell r="C1325" t="str">
            <v>219 627 000</v>
          </cell>
          <cell r="D1325" t="str">
            <v>219 627 001</v>
          </cell>
          <cell r="E1325" t="str">
            <v>redesdedados@eurocabos.pt</v>
          </cell>
          <cell r="F1325" t="str">
            <v>www.eurocabos.pt</v>
          </cell>
          <cell r="G1325" t="str">
            <v>Porto, Telef. 229 060 396 - Fax 229 060 395</v>
          </cell>
          <cell r="H1325" t="str">
            <v>Redes de informática</v>
          </cell>
          <cell r="I1325" t="str">
            <v>Pasta propria</v>
          </cell>
        </row>
        <row r="1326">
          <cell r="A1326" t="str">
            <v>Gega Plus</v>
          </cell>
          <cell r="B1326" t="str">
            <v>Euocabos</v>
          </cell>
          <cell r="C1326" t="str">
            <v>219 627 000</v>
          </cell>
          <cell r="D1326" t="str">
            <v>219 627 001</v>
          </cell>
          <cell r="E1326" t="str">
            <v>redesdedados@eurocabos.pt</v>
          </cell>
          <cell r="F1326" t="str">
            <v>www.eurocabos.pt</v>
          </cell>
          <cell r="G1326" t="str">
            <v>Porto, Telef. 229 060 396 - Fax 229 060 395</v>
          </cell>
          <cell r="H1326" t="str">
            <v>Redes de informática</v>
          </cell>
        </row>
        <row r="1327">
          <cell r="A1327" t="str">
            <v>Cat6Plus</v>
          </cell>
          <cell r="B1327" t="str">
            <v>Euocabos</v>
          </cell>
          <cell r="C1327" t="str">
            <v>219 627 000</v>
          </cell>
          <cell r="D1327" t="str">
            <v>219 627 001</v>
          </cell>
          <cell r="E1327" t="str">
            <v>redesdedados@eurocabos.pt</v>
          </cell>
          <cell r="F1327" t="str">
            <v>www.eurocabos.pt</v>
          </cell>
          <cell r="G1327" t="str">
            <v>Porto, Telef. 229 060 396 - Fax 229 060 395</v>
          </cell>
          <cell r="H1327" t="str">
            <v>Redes de informática</v>
          </cell>
          <cell r="I1327" t="str">
            <v>Pasta propria</v>
          </cell>
        </row>
        <row r="1328">
          <cell r="A1328" t="str">
            <v>Cat6 Plus</v>
          </cell>
          <cell r="B1328" t="str">
            <v>Euocabos</v>
          </cell>
          <cell r="C1328" t="str">
            <v>219 627 000</v>
          </cell>
          <cell r="D1328" t="str">
            <v>219 627 001</v>
          </cell>
          <cell r="E1328" t="str">
            <v>redesdedados@eurocabos.pt</v>
          </cell>
          <cell r="F1328" t="str">
            <v>www.eurocabos.pt</v>
          </cell>
          <cell r="G1328" t="str">
            <v>Porto, Telef. 229 060 396 - Fax 229 060 395</v>
          </cell>
          <cell r="H1328" t="str">
            <v>Redes de informática</v>
          </cell>
          <cell r="I1328" t="str">
            <v>Pasta propria</v>
          </cell>
        </row>
        <row r="1329">
          <cell r="A1329" t="str">
            <v>Smart Patch</v>
          </cell>
          <cell r="B1329" t="str">
            <v>Euocabos</v>
          </cell>
          <cell r="C1329" t="str">
            <v>219 627 000</v>
          </cell>
          <cell r="D1329" t="str">
            <v>219 627 001</v>
          </cell>
          <cell r="E1329" t="str">
            <v>redesdedados@eurocabos.pt</v>
          </cell>
          <cell r="F1329" t="str">
            <v>www.eurocabos.pt</v>
          </cell>
          <cell r="G1329" t="str">
            <v>Porto, Telef. 229 060 396 - Fax 229 060 395</v>
          </cell>
          <cell r="H1329" t="str">
            <v>Redes de informática</v>
          </cell>
          <cell r="I1329" t="str">
            <v>Pasta propria</v>
          </cell>
        </row>
        <row r="1330">
          <cell r="A1330" t="str">
            <v>Smart</v>
          </cell>
          <cell r="B1330" t="str">
            <v>Euocabos</v>
          </cell>
          <cell r="C1330" t="str">
            <v>219 627 000</v>
          </cell>
          <cell r="D1330" t="str">
            <v>219 627 001</v>
          </cell>
          <cell r="E1330" t="str">
            <v>redesdedados@eurocabos.pt</v>
          </cell>
          <cell r="F1330" t="str">
            <v>www.eurocabos.pt</v>
          </cell>
          <cell r="G1330" t="str">
            <v>Porto, Telef. 229 060 396 - Fax 229 060 395</v>
          </cell>
          <cell r="H1330" t="str">
            <v>Redes de informática</v>
          </cell>
        </row>
        <row r="1331">
          <cell r="A1331" t="str">
            <v>Ersys</v>
          </cell>
          <cell r="B1331" t="str">
            <v>Euocabos</v>
          </cell>
          <cell r="C1331" t="str">
            <v>219 627 000</v>
          </cell>
          <cell r="D1331" t="str">
            <v>219 627 001</v>
          </cell>
          <cell r="E1331" t="str">
            <v>redesdedados@eurocabos.pt</v>
          </cell>
          <cell r="F1331" t="str">
            <v>www.eurocabos.pt</v>
          </cell>
          <cell r="G1331" t="str">
            <v>Porto, Telef. 229 060 396 - Fax 229 060 395</v>
          </cell>
          <cell r="H1331" t="str">
            <v>Redes de informática</v>
          </cell>
          <cell r="I1331" t="str">
            <v>Pasta propria</v>
          </cell>
        </row>
        <row r="1332">
          <cell r="A1332" t="str">
            <v>Eten</v>
          </cell>
          <cell r="B1332" t="str">
            <v>Euocabos</v>
          </cell>
          <cell r="C1332" t="str">
            <v>219 627 000</v>
          </cell>
          <cell r="D1332" t="str">
            <v>219 627 001</v>
          </cell>
          <cell r="E1332" t="str">
            <v>redesdedados@eurocabos.pt</v>
          </cell>
          <cell r="F1332" t="str">
            <v>www.eurocabos.pt</v>
          </cell>
          <cell r="G1332" t="str">
            <v>Porto, Telef. 229 060 396 - Fax 229 060 395</v>
          </cell>
          <cell r="H1332" t="str">
            <v>Redes de informática</v>
          </cell>
          <cell r="I1332" t="str">
            <v>Pasta propria</v>
          </cell>
        </row>
        <row r="1333">
          <cell r="A1333" t="str">
            <v>Fluke networks</v>
          </cell>
          <cell r="B1333" t="str">
            <v>Euocabos</v>
          </cell>
          <cell r="C1333" t="str">
            <v>219 627 000</v>
          </cell>
          <cell r="D1333" t="str">
            <v>219 627 001</v>
          </cell>
          <cell r="E1333" t="str">
            <v>redesdedados@eurocabos.pt</v>
          </cell>
          <cell r="F1333" t="str">
            <v>www.eurocabos.pt</v>
          </cell>
          <cell r="G1333" t="str">
            <v>Porto, Telef. 229 060 396 - Fax 229 060 395</v>
          </cell>
          <cell r="H1333" t="str">
            <v>Redes de informática</v>
          </cell>
          <cell r="I1333" t="str">
            <v>Pasta propria</v>
          </cell>
        </row>
        <row r="1334">
          <cell r="A1334" t="str">
            <v>Fluke</v>
          </cell>
          <cell r="B1334" t="str">
            <v>Euocabos</v>
          </cell>
          <cell r="C1334" t="str">
            <v>219 627 000</v>
          </cell>
          <cell r="D1334" t="str">
            <v>219 627 001</v>
          </cell>
          <cell r="E1334" t="str">
            <v>redesdedados@eurocabos.pt</v>
          </cell>
          <cell r="F1334" t="str">
            <v>www.eurocabos.pt</v>
          </cell>
          <cell r="G1334" t="str">
            <v>Porto, Telef. 229 060 396 - Fax 229 060 395</v>
          </cell>
          <cell r="H1334" t="str">
            <v>Redes de informática</v>
          </cell>
        </row>
        <row r="1335">
          <cell r="A1335" t="str">
            <v>Ideal</v>
          </cell>
          <cell r="B1335" t="str">
            <v>Euocabos</v>
          </cell>
          <cell r="C1335" t="str">
            <v>219 627 000</v>
          </cell>
          <cell r="D1335" t="str">
            <v>219 627 001</v>
          </cell>
          <cell r="E1335" t="str">
            <v>redesdedados@eurocabos.pt</v>
          </cell>
          <cell r="F1335" t="str">
            <v>www.eurocabos.pt</v>
          </cell>
          <cell r="G1335" t="str">
            <v>Porto, Telef. 229 060 396 - Fax 229 060 395</v>
          </cell>
          <cell r="H1335" t="str">
            <v>Redes de informática</v>
          </cell>
          <cell r="I1335" t="str">
            <v>Pasta propria</v>
          </cell>
        </row>
        <row r="1336">
          <cell r="A1336" t="str">
            <v>BLUE LIGHT</v>
          </cell>
          <cell r="B1336" t="str">
            <v>LUZIBÉRICA</v>
          </cell>
          <cell r="C1336" t="str">
            <v>214 904 321</v>
          </cell>
          <cell r="D1336" t="str">
            <v>214 906 696</v>
          </cell>
          <cell r="E1336" t="str">
            <v>luziberica@luziberica.com</v>
          </cell>
          <cell r="F1336" t="str">
            <v>www.luziberica.com</v>
          </cell>
          <cell r="G1336" t="str">
            <v>Porto, Telef. 229 060 396 - Fax 229 060 395</v>
          </cell>
          <cell r="H1336" t="str">
            <v>Iluminação</v>
          </cell>
          <cell r="I1336" t="str">
            <v>Pasta propria</v>
          </cell>
        </row>
        <row r="1337">
          <cell r="A1337" t="str">
            <v>IDDA</v>
          </cell>
          <cell r="B1337" t="str">
            <v>LUZIBÉRICA</v>
          </cell>
          <cell r="C1337" t="str">
            <v>214 904 321</v>
          </cell>
          <cell r="D1337" t="str">
            <v>214 906 696</v>
          </cell>
          <cell r="E1337" t="str">
            <v>luziberica@luziberica.com</v>
          </cell>
          <cell r="F1337" t="str">
            <v>www.luziberica.com</v>
          </cell>
          <cell r="G1337" t="str">
            <v>Porto, Telef. 229 060 396 - Fax 229 060 395</v>
          </cell>
          <cell r="H1337" t="str">
            <v>Iluminação</v>
          </cell>
        </row>
        <row r="1338">
          <cell r="A1338" t="str">
            <v>OSCALUZ</v>
          </cell>
          <cell r="B1338" t="str">
            <v>LUZIBÉRICA</v>
          </cell>
          <cell r="C1338" t="str">
            <v>214 904 321</v>
          </cell>
          <cell r="D1338" t="str">
            <v>214 906 696</v>
          </cell>
          <cell r="E1338" t="str">
            <v>luziberica@luziberica.com</v>
          </cell>
          <cell r="F1338" t="str">
            <v>www.luziberica.com</v>
          </cell>
          <cell r="G1338" t="str">
            <v>Porto, Telef. 229 060 396 - Fax 229 060 395</v>
          </cell>
          <cell r="H1338" t="str">
            <v>Iluminação</v>
          </cell>
          <cell r="I1338" t="str">
            <v>Pasta propria</v>
          </cell>
        </row>
        <row r="1339">
          <cell r="A1339" t="str">
            <v>PROLICHT</v>
          </cell>
          <cell r="B1339" t="str">
            <v>LUZIBÉRICA</v>
          </cell>
          <cell r="C1339" t="str">
            <v>214 904 321</v>
          </cell>
          <cell r="D1339" t="str">
            <v>214 906 696</v>
          </cell>
          <cell r="E1339" t="str">
            <v>luziberica@luziberica.com</v>
          </cell>
          <cell r="F1339" t="str">
            <v>www.luziberica.com</v>
          </cell>
          <cell r="G1339" t="str">
            <v>Porto, Telef. 229 060 396 - Fax 229 060 395</v>
          </cell>
          <cell r="H1339" t="str">
            <v>Iluminação</v>
          </cell>
        </row>
        <row r="1340">
          <cell r="A1340" t="str">
            <v>Slim Line</v>
          </cell>
          <cell r="B1340" t="str">
            <v>Auto-Sueco</v>
          </cell>
          <cell r="C1340" t="str">
            <v>210 031 200</v>
          </cell>
          <cell r="D1340" t="str">
            <v>210 031 206</v>
          </cell>
          <cell r="E1340" t="str">
            <v>volvopenta@auto-sueco.pt</v>
          </cell>
          <cell r="F1340" t="str">
            <v>Desconhecida</v>
          </cell>
          <cell r="G1340" t="str">
            <v>Porto, Telef. 229 060 396 - Fax 229 060 395</v>
          </cell>
          <cell r="H1340" t="str">
            <v>UPS</v>
          </cell>
          <cell r="I1340" t="str">
            <v>Pasta propria</v>
          </cell>
        </row>
        <row r="1341">
          <cell r="A1341" t="str">
            <v>Nauticharger</v>
          </cell>
          <cell r="B1341" t="str">
            <v>Euocabos</v>
          </cell>
          <cell r="C1341" t="str">
            <v>219 627 000</v>
          </cell>
          <cell r="D1341" t="str">
            <v>219 627 001</v>
          </cell>
          <cell r="E1341" t="str">
            <v>redesdedados@eurocabos.pt</v>
          </cell>
          <cell r="F1341" t="str">
            <v>www.nauticharger.com</v>
          </cell>
          <cell r="G1341" t="str">
            <v>Porto, Telef. 229 060 396 - Fax 229 060 395</v>
          </cell>
          <cell r="H1341" t="str">
            <v>Conversores</v>
          </cell>
        </row>
        <row r="1342">
          <cell r="A1342" t="str">
            <v>Spectral</v>
          </cell>
          <cell r="B1342" t="str">
            <v>Megarim</v>
          </cell>
          <cell r="C1342" t="str">
            <v>21 843 84 50</v>
          </cell>
          <cell r="D1342" t="str">
            <v>21 843 84 51</v>
          </cell>
          <cell r="E1342" t="str">
            <v>ilum@megarim.pt</v>
          </cell>
          <cell r="F1342" t="str">
            <v>www.megarim.pt</v>
          </cell>
          <cell r="G1342" t="str">
            <v>Contacto Sr. Mendonça</v>
          </cell>
          <cell r="H1342" t="str">
            <v>Iluminação de emergencia</v>
          </cell>
          <cell r="I1342" t="str">
            <v>Pasta propria</v>
          </cell>
        </row>
        <row r="1343">
          <cell r="A1343" t="str">
            <v>Eten</v>
          </cell>
          <cell r="B1343" t="str">
            <v>Euocabos</v>
          </cell>
          <cell r="C1343" t="str">
            <v>219 627 000</v>
          </cell>
          <cell r="D1343" t="str">
            <v>219 627 001</v>
          </cell>
          <cell r="E1343" t="str">
            <v>redesdedados@eurocabos.pt</v>
          </cell>
          <cell r="F1343" t="str">
            <v>www.eurocabos.pt</v>
          </cell>
          <cell r="G1343" t="str">
            <v>Porto, Telef. 229 060 396 - Fax 229 060 395</v>
          </cell>
          <cell r="H1343" t="str">
            <v>Redes de informática</v>
          </cell>
          <cell r="I1343" t="str">
            <v>Pasta propria</v>
          </cell>
        </row>
        <row r="1344">
          <cell r="A1344" t="str">
            <v>Fluke networks</v>
          </cell>
          <cell r="B1344" t="str">
            <v>Euocabos</v>
          </cell>
          <cell r="C1344" t="str">
            <v>219 627 000</v>
          </cell>
          <cell r="D1344" t="str">
            <v>219 627 001</v>
          </cell>
          <cell r="E1344" t="str">
            <v>redesdedados@eurocabos.pt</v>
          </cell>
          <cell r="F1344" t="str">
            <v>www.eurocabos.pt</v>
          </cell>
          <cell r="G1344" t="str">
            <v>Porto, Telef. 229 060 396 - Fax 229 060 395</v>
          </cell>
          <cell r="H1344" t="str">
            <v>Redes de informática</v>
          </cell>
          <cell r="I1344" t="str">
            <v>Pasta propria</v>
          </cell>
        </row>
        <row r="1345">
          <cell r="A1345" t="str">
            <v>Fluke</v>
          </cell>
          <cell r="B1345" t="str">
            <v>Euocabos</v>
          </cell>
          <cell r="C1345" t="str">
            <v>219 627 000</v>
          </cell>
          <cell r="D1345" t="str">
            <v>219 627 001</v>
          </cell>
          <cell r="E1345" t="str">
            <v>redesdedados@eurocabos.pt</v>
          </cell>
          <cell r="F1345" t="str">
            <v>www.eurocabos.pt</v>
          </cell>
          <cell r="G1345" t="str">
            <v>Porto, Telef. 229 060 396 - Fax 229 060 395</v>
          </cell>
          <cell r="H1345" t="str">
            <v>Redes de informática</v>
          </cell>
          <cell r="I1345" t="str">
            <v>Pasta propria</v>
          </cell>
        </row>
        <row r="1346">
          <cell r="A1346" t="str">
            <v>Ideal</v>
          </cell>
          <cell r="B1346" t="str">
            <v>Euocabos</v>
          </cell>
          <cell r="C1346" t="str">
            <v>219 627 000</v>
          </cell>
          <cell r="D1346" t="str">
            <v>219 627 001</v>
          </cell>
          <cell r="E1346" t="str">
            <v>redesdedados@eurocabos.pt</v>
          </cell>
          <cell r="F1346" t="str">
            <v>www.eurocabos.pt</v>
          </cell>
          <cell r="G1346" t="str">
            <v>Porto, Telef. 229 060 396 - Fax 229 060 395</v>
          </cell>
          <cell r="H1346" t="str">
            <v>Redes de informática</v>
          </cell>
        </row>
        <row r="1347">
          <cell r="A1347" t="str">
            <v>BLUE LIGHT</v>
          </cell>
          <cell r="B1347" t="str">
            <v>LUZIBÉRICA</v>
          </cell>
          <cell r="C1347" t="str">
            <v>214 904 321</v>
          </cell>
          <cell r="D1347" t="str">
            <v>214 906 696</v>
          </cell>
          <cell r="E1347" t="str">
            <v>luziberica@luziberica.com</v>
          </cell>
          <cell r="F1347" t="str">
            <v>www.luziberica.com</v>
          </cell>
          <cell r="G1347" t="str">
            <v>Porto, Telef. 229 060 396 - Fax 229 060 395</v>
          </cell>
          <cell r="H1347" t="str">
            <v>Iluminação</v>
          </cell>
        </row>
        <row r="1348">
          <cell r="A1348" t="str">
            <v>IDDA</v>
          </cell>
          <cell r="B1348" t="str">
            <v>LUZIBÉRICA</v>
          </cell>
          <cell r="C1348" t="str">
            <v>214 904 321</v>
          </cell>
          <cell r="D1348" t="str">
            <v>214 906 696</v>
          </cell>
          <cell r="E1348" t="str">
            <v>luziberica@luziberica.com</v>
          </cell>
          <cell r="F1348" t="str">
            <v>www.luziberica.com</v>
          </cell>
          <cell r="G1348" t="str">
            <v>Porto, Telef. 229 060 396 - Fax 229 060 395</v>
          </cell>
          <cell r="H1348" t="str">
            <v>Iluminação</v>
          </cell>
        </row>
        <row r="1349">
          <cell r="A1349" t="str">
            <v>OSCALUZ</v>
          </cell>
          <cell r="B1349" t="str">
            <v>LUZIBÉRICA</v>
          </cell>
          <cell r="C1349" t="str">
            <v>214 904 321</v>
          </cell>
          <cell r="D1349" t="str">
            <v>214 906 696</v>
          </cell>
          <cell r="E1349" t="str">
            <v>luziberica@luziberica.com</v>
          </cell>
          <cell r="F1349" t="str">
            <v>www.luziberica.com</v>
          </cell>
          <cell r="G1349" t="str">
            <v>Porto, Telef. 229 060 396 - Fax 229 060 395</v>
          </cell>
          <cell r="H1349" t="str">
            <v>Iluminação</v>
          </cell>
        </row>
        <row r="1350">
          <cell r="A1350" t="str">
            <v>PROLICHT</v>
          </cell>
          <cell r="B1350" t="str">
            <v>LUZIBÉRICA</v>
          </cell>
          <cell r="C1350" t="str">
            <v>214 904 321</v>
          </cell>
          <cell r="D1350" t="str">
            <v>214 906 696</v>
          </cell>
          <cell r="E1350" t="str">
            <v>luziberica@luziberica.com</v>
          </cell>
          <cell r="F1350" t="str">
            <v>www.luziberica.com</v>
          </cell>
          <cell r="G1350" t="str">
            <v>Porto, Telef. 229 060 396 - Fax 229 060 395</v>
          </cell>
          <cell r="H1350" t="str">
            <v>Iluminação</v>
          </cell>
        </row>
        <row r="1351">
          <cell r="A1351" t="str">
            <v>Slim Line</v>
          </cell>
          <cell r="B1351" t="str">
            <v>Auto-Sueco</v>
          </cell>
          <cell r="C1351" t="str">
            <v>210 031 200</v>
          </cell>
          <cell r="D1351" t="str">
            <v>210 031 206</v>
          </cell>
          <cell r="E1351" t="str">
            <v>volvopenta@auto-sueco.pt</v>
          </cell>
          <cell r="F1351" t="str">
            <v>Desconhecida</v>
          </cell>
          <cell r="G1351" t="str">
            <v>Porto, Telef. 229 060 396 - Fax 229 060 395</v>
          </cell>
          <cell r="H1351" t="str">
            <v>UPS</v>
          </cell>
        </row>
        <row r="1352">
          <cell r="A1352" t="str">
            <v>Nauticharger</v>
          </cell>
          <cell r="B1352" t="str">
            <v>Euocabos</v>
          </cell>
          <cell r="C1352" t="str">
            <v>219 627 000</v>
          </cell>
          <cell r="D1352" t="str">
            <v>219 627 001</v>
          </cell>
          <cell r="E1352" t="str">
            <v>energia@eurocabos.pt</v>
          </cell>
          <cell r="F1352" t="str">
            <v>www.nauticharger.com</v>
          </cell>
          <cell r="G1352" t="str">
            <v>Porto, Telef. 229 060 396 - Fax 229 060 395</v>
          </cell>
          <cell r="H1352" t="str">
            <v>Conversores</v>
          </cell>
        </row>
        <row r="1353">
          <cell r="A1353" t="str">
            <v>XAL</v>
          </cell>
          <cell r="B1353" t="str">
            <v>LINHA T</v>
          </cell>
          <cell r="C1353" t="str">
            <v>213 825 350</v>
          </cell>
          <cell r="D1353" t="str">
            <v>214 825 351</v>
          </cell>
          <cell r="E1353" t="str">
            <v>energia@eurocabos.pt</v>
          </cell>
          <cell r="F1353" t="str">
            <v>www.xal.pt</v>
          </cell>
          <cell r="G1353" t="str">
            <v>Cont. Sr. Luís Pinto</v>
          </cell>
          <cell r="H1353" t="str">
            <v>Iluminação</v>
          </cell>
          <cell r="I1353" t="str">
            <v>Pasta própria</v>
          </cell>
        </row>
        <row r="1354">
          <cell r="A1354" t="str">
            <v>Teleco</v>
          </cell>
          <cell r="B1354" t="str">
            <v>Euocabos</v>
          </cell>
          <cell r="C1354" t="str">
            <v>219 627 000</v>
          </cell>
          <cell r="D1354" t="str">
            <v>219 627 001</v>
          </cell>
          <cell r="E1354" t="str">
            <v>energia@eurocabos.pt</v>
          </cell>
          <cell r="F1354" t="str">
            <v>www.eurocabos.pt</v>
          </cell>
          <cell r="G1354" t="str">
            <v>Porto, Telef. 229 060 396 - Fax 229 060 395</v>
          </cell>
          <cell r="H1354" t="str">
            <v>Cabos eléctricos</v>
          </cell>
        </row>
        <row r="1355">
          <cell r="A1355" t="str">
            <v>Brand-Rex</v>
          </cell>
          <cell r="B1355" t="str">
            <v>Euocabos</v>
          </cell>
          <cell r="C1355" t="str">
            <v>219 627 000</v>
          </cell>
          <cell r="D1355" t="str">
            <v>219 627 001</v>
          </cell>
          <cell r="E1355" t="str">
            <v>redesdedados@eurocabos.pt</v>
          </cell>
          <cell r="F1355" t="str">
            <v>www.eurocabos.pt</v>
          </cell>
          <cell r="G1355" t="str">
            <v>Porto, Telef. 229 060 396 - Fax 229 060 395</v>
          </cell>
          <cell r="H1355" t="str">
            <v>Redes de informática</v>
          </cell>
          <cell r="I1355" t="str">
            <v>Pasta propria</v>
          </cell>
        </row>
        <row r="1356">
          <cell r="A1356" t="str">
            <v>Brand Rex</v>
          </cell>
          <cell r="B1356" t="str">
            <v>Euocabos</v>
          </cell>
          <cell r="C1356" t="str">
            <v>219 627 000</v>
          </cell>
          <cell r="D1356" t="str">
            <v>219 627 001</v>
          </cell>
          <cell r="E1356" t="str">
            <v>redesdedados@eurocabos.pt</v>
          </cell>
          <cell r="F1356" t="str">
            <v>www.eurocabos.pt</v>
          </cell>
          <cell r="G1356" t="str">
            <v>Porto, Telef. 229 060 396 - Fax 229 060 395</v>
          </cell>
          <cell r="H1356" t="str">
            <v>Redes de informática</v>
          </cell>
          <cell r="I1356" t="str">
            <v>Pasta Elpor</v>
          </cell>
        </row>
        <row r="1357">
          <cell r="A1357" t="str">
            <v>GegaPlus</v>
          </cell>
          <cell r="B1357" t="str">
            <v>Euocabos</v>
          </cell>
          <cell r="C1357" t="str">
            <v>219 627 000</v>
          </cell>
          <cell r="D1357" t="str">
            <v>219 627 001</v>
          </cell>
          <cell r="E1357" t="str">
            <v>redesdedados@eurocabos.pt</v>
          </cell>
          <cell r="F1357" t="str">
            <v>www.eurocabos.pt</v>
          </cell>
          <cell r="G1357" t="str">
            <v>Porto, Telef. 229 060 396 - Fax 229 060 395</v>
          </cell>
          <cell r="H1357" t="str">
            <v>Redes de informática</v>
          </cell>
        </row>
        <row r="1358">
          <cell r="A1358" t="str">
            <v>Gega Plus</v>
          </cell>
          <cell r="B1358" t="str">
            <v>Euocabos</v>
          </cell>
          <cell r="C1358" t="str">
            <v>219 627 000</v>
          </cell>
          <cell r="D1358" t="str">
            <v>219 627 001</v>
          </cell>
          <cell r="E1358" t="str">
            <v>redesdedados@eurocabos.pt</v>
          </cell>
          <cell r="F1358" t="str">
            <v>www.eurocabos.pt</v>
          </cell>
          <cell r="G1358" t="str">
            <v>Porto, Telef. 229 060 396 - Fax 229 060 395</v>
          </cell>
          <cell r="H1358" t="str">
            <v>Redes de informática</v>
          </cell>
          <cell r="I1358" t="str">
            <v>Pasta Elpor</v>
          </cell>
        </row>
        <row r="1359">
          <cell r="A1359" t="str">
            <v>Cat6Plus</v>
          </cell>
          <cell r="B1359" t="str">
            <v>Euocabos</v>
          </cell>
          <cell r="C1359" t="str">
            <v>219 627 000</v>
          </cell>
          <cell r="D1359" t="str">
            <v>219 627 001</v>
          </cell>
          <cell r="E1359" t="str">
            <v>redesdedados@eurocabos.pt</v>
          </cell>
          <cell r="F1359" t="str">
            <v>www.eurocabos.pt</v>
          </cell>
          <cell r="G1359" t="str">
            <v>Porto, Telef. 229 060 396 - Fax 229 060 395</v>
          </cell>
          <cell r="H1359" t="str">
            <v>Redes de informática</v>
          </cell>
          <cell r="I1359" t="str">
            <v>Pasta Elpor</v>
          </cell>
        </row>
        <row r="1360">
          <cell r="A1360" t="str">
            <v>Cat6 Plus</v>
          </cell>
          <cell r="B1360" t="str">
            <v>Euocabos</v>
          </cell>
          <cell r="C1360" t="str">
            <v>219 627 000</v>
          </cell>
          <cell r="D1360" t="str">
            <v>219 627 001</v>
          </cell>
          <cell r="E1360" t="str">
            <v>redesdedados@eurocabos.pt</v>
          </cell>
          <cell r="F1360" t="str">
            <v>www.eurocabos.pt</v>
          </cell>
          <cell r="G1360" t="str">
            <v>Porto, Telef. 229 060 396 - Fax 229 060 395</v>
          </cell>
          <cell r="H1360" t="str">
            <v>Redes de informática</v>
          </cell>
        </row>
        <row r="1361">
          <cell r="A1361" t="str">
            <v>Smart Patch</v>
          </cell>
          <cell r="B1361" t="str">
            <v>Euocabos</v>
          </cell>
          <cell r="C1361" t="str">
            <v>219 627 000</v>
          </cell>
          <cell r="D1361" t="str">
            <v>219 627 001</v>
          </cell>
          <cell r="E1361" t="str">
            <v>redesdedados@eurocabos.pt</v>
          </cell>
          <cell r="F1361" t="str">
            <v>www.eurocabos.pt</v>
          </cell>
          <cell r="G1361" t="str">
            <v>Porto, Telef. 229 060 396 - Fax 229 060 395</v>
          </cell>
          <cell r="H1361" t="str">
            <v>Redes de informática</v>
          </cell>
        </row>
        <row r="1362">
          <cell r="A1362" t="str">
            <v>Smart</v>
          </cell>
          <cell r="B1362" t="str">
            <v>Euocabos</v>
          </cell>
          <cell r="C1362" t="str">
            <v>219 627 000</v>
          </cell>
          <cell r="D1362" t="str">
            <v>219 627 001</v>
          </cell>
          <cell r="E1362" t="str">
            <v>redesdedados@eurocabos.pt</v>
          </cell>
          <cell r="F1362" t="str">
            <v>www.eurocabos.pt</v>
          </cell>
          <cell r="G1362" t="str">
            <v>Porto, Telef. 229 060 396 - Fax 229 060 395</v>
          </cell>
          <cell r="H1362" t="str">
            <v>Redes de informática</v>
          </cell>
          <cell r="I1362" t="str">
            <v>Pasta Elpor</v>
          </cell>
        </row>
        <row r="1363">
          <cell r="A1363" t="str">
            <v>Ersys</v>
          </cell>
          <cell r="B1363" t="str">
            <v>Euocabos</v>
          </cell>
          <cell r="C1363" t="str">
            <v>219 627 000</v>
          </cell>
          <cell r="D1363" t="str">
            <v>219 627 001</v>
          </cell>
          <cell r="E1363" t="str">
            <v>redesdedados@eurocabos.pt</v>
          </cell>
          <cell r="F1363" t="str">
            <v>www.eurocabos.pt</v>
          </cell>
          <cell r="G1363" t="str">
            <v>Porto, Telef. 229 060 396 - Fax 229 060 395</v>
          </cell>
          <cell r="H1363" t="str">
            <v>Redes de informática</v>
          </cell>
        </row>
        <row r="1364">
          <cell r="A1364" t="str">
            <v>Eten</v>
          </cell>
          <cell r="B1364" t="str">
            <v>Euocabos</v>
          </cell>
          <cell r="C1364" t="str">
            <v>219 627 000</v>
          </cell>
          <cell r="D1364" t="str">
            <v>219 627 001</v>
          </cell>
          <cell r="E1364" t="str">
            <v>redesdedados@eurocabos.pt</v>
          </cell>
          <cell r="F1364" t="str">
            <v>www.eurocabos.pt</v>
          </cell>
          <cell r="G1364" t="str">
            <v>Porto, Telef. 229 060 396 - Fax 229 060 395</v>
          </cell>
          <cell r="H1364" t="str">
            <v>Redes de informática</v>
          </cell>
          <cell r="I1364" t="str">
            <v>Pasta própria</v>
          </cell>
        </row>
        <row r="1365">
          <cell r="A1365" t="str">
            <v>Fluke networks</v>
          </cell>
          <cell r="B1365" t="str">
            <v>Euocabos</v>
          </cell>
          <cell r="C1365" t="str">
            <v>219 627 000</v>
          </cell>
          <cell r="D1365" t="str">
            <v>219 627 001</v>
          </cell>
          <cell r="E1365" t="str">
            <v>redesdedados@eurocabos.pt</v>
          </cell>
          <cell r="F1365" t="str">
            <v>www.eurocabos.pt</v>
          </cell>
          <cell r="G1365" t="str">
            <v>Porto, Telef. 229 060 396 - Fax 229 060 395</v>
          </cell>
          <cell r="H1365" t="str">
            <v>Redes de informática</v>
          </cell>
          <cell r="I1365" t="str">
            <v>Pasta própria</v>
          </cell>
        </row>
        <row r="1366">
          <cell r="A1366" t="str">
            <v>Fluke</v>
          </cell>
          <cell r="B1366" t="str">
            <v>Euocabos</v>
          </cell>
          <cell r="C1366" t="str">
            <v>219 627 000</v>
          </cell>
          <cell r="D1366" t="str">
            <v>219 627 001</v>
          </cell>
          <cell r="E1366" t="str">
            <v>redesdedados@eurocabos.pt</v>
          </cell>
          <cell r="F1366" t="str">
            <v>www.eurocabos.pt</v>
          </cell>
          <cell r="G1366" t="str">
            <v>Porto, Telef. 229 060 396 - Fax 229 060 395</v>
          </cell>
          <cell r="H1366" t="str">
            <v>Iluminação</v>
          </cell>
          <cell r="I1366" t="str">
            <v>Pasta propria</v>
          </cell>
        </row>
        <row r="1367">
          <cell r="A1367" t="str">
            <v>Ideal</v>
          </cell>
          <cell r="B1367" t="str">
            <v>Euocabos</v>
          </cell>
          <cell r="C1367" t="str">
            <v>219 627 000</v>
          </cell>
          <cell r="D1367" t="str">
            <v>219 627 001</v>
          </cell>
          <cell r="E1367" t="str">
            <v>redesdedados@eurocabos.pt</v>
          </cell>
          <cell r="F1367" t="str">
            <v>www.eurocabos.pt</v>
          </cell>
          <cell r="G1367" t="str">
            <v>Porto, Telef. 229 060 396 - Fax 229 060 395</v>
          </cell>
          <cell r="H1367" t="str">
            <v>Iluminação</v>
          </cell>
          <cell r="I1367" t="str">
            <v>Pasta Elpor</v>
          </cell>
        </row>
        <row r="1368">
          <cell r="A1368" t="str">
            <v>BLUE LIGHT</v>
          </cell>
          <cell r="B1368" t="str">
            <v>LUZIBÉRICA</v>
          </cell>
          <cell r="C1368" t="str">
            <v>214 904 321</v>
          </cell>
          <cell r="D1368" t="str">
            <v>214 906 696</v>
          </cell>
          <cell r="E1368" t="str">
            <v>luziberica@luziberica.com</v>
          </cell>
          <cell r="F1368" t="str">
            <v>www.luziberica.com</v>
          </cell>
          <cell r="G1368" t="str">
            <v>Porto, Telef. 229 060 396 - Fax 229 060 395</v>
          </cell>
          <cell r="H1368" t="str">
            <v>Iluminação</v>
          </cell>
          <cell r="I1368" t="str">
            <v>Pasta própria</v>
          </cell>
        </row>
        <row r="1369">
          <cell r="A1369" t="str">
            <v>IDDA</v>
          </cell>
          <cell r="B1369" t="str">
            <v>LUZIBÉRICA</v>
          </cell>
          <cell r="C1369" t="str">
            <v>214 904 321</v>
          </cell>
          <cell r="D1369" t="str">
            <v>214 906 696</v>
          </cell>
          <cell r="E1369" t="str">
            <v>luziberica@luziberica.com</v>
          </cell>
          <cell r="F1369" t="str">
            <v>www.luziberica.com</v>
          </cell>
          <cell r="G1369" t="str">
            <v>Porto, Telef. 229 060 396 - Fax 229 060 395</v>
          </cell>
          <cell r="H1369" t="str">
            <v>Iluminação</v>
          </cell>
          <cell r="I1369" t="str">
            <v>Pasta própria</v>
          </cell>
        </row>
        <row r="1370">
          <cell r="A1370" t="str">
            <v>OSCALUZ</v>
          </cell>
          <cell r="B1370" t="str">
            <v>LUZIBÉRICA</v>
          </cell>
          <cell r="C1370" t="str">
            <v>214 904 321</v>
          </cell>
          <cell r="D1370" t="str">
            <v>214 906 696</v>
          </cell>
          <cell r="E1370" t="str">
            <v>luziberica@luziberica.com</v>
          </cell>
          <cell r="F1370" t="str">
            <v>www.luziberica.com</v>
          </cell>
          <cell r="G1370" t="str">
            <v>Porto, Telef. 229 060 396 - Fax 229 060 395</v>
          </cell>
          <cell r="H1370" t="str">
            <v>Iluminação</v>
          </cell>
        </row>
        <row r="1371">
          <cell r="A1371" t="str">
            <v>PROLICHT</v>
          </cell>
          <cell r="B1371" t="str">
            <v>LUZIBÉRICA</v>
          </cell>
          <cell r="C1371" t="str">
            <v>214 904 321</v>
          </cell>
          <cell r="D1371" t="str">
            <v>214 906 696</v>
          </cell>
          <cell r="E1371" t="str">
            <v>luziberica@luziberica.com</v>
          </cell>
          <cell r="F1371" t="str">
            <v>www.nauticharger.com</v>
          </cell>
          <cell r="G1371" t="str">
            <v>Porto, Telef. 229 060 396 - Fax 229 060 395</v>
          </cell>
          <cell r="H1371" t="str">
            <v>Iluminação</v>
          </cell>
          <cell r="I1371" t="str">
            <v>Pasta Elpor</v>
          </cell>
        </row>
        <row r="1372">
          <cell r="A1372" t="str">
            <v>Slim Line</v>
          </cell>
          <cell r="B1372" t="str">
            <v>Auto-Sueco</v>
          </cell>
          <cell r="C1372" t="str">
            <v>210 031 200</v>
          </cell>
          <cell r="D1372" t="str">
            <v>210 031 206</v>
          </cell>
          <cell r="E1372" t="str">
            <v>volvopenta@auto-sueco.pt</v>
          </cell>
          <cell r="F1372" t="str">
            <v>www.xal.pt</v>
          </cell>
          <cell r="G1372" t="str">
            <v>Cont. Sr. Luís Pinto</v>
          </cell>
          <cell r="H1372" t="str">
            <v>UPS</v>
          </cell>
          <cell r="I1372" t="str">
            <v>Pasta Elpor</v>
          </cell>
        </row>
        <row r="1373">
          <cell r="A1373" t="str">
            <v>Nauticharger</v>
          </cell>
          <cell r="B1373" t="str">
            <v>Comprose</v>
          </cell>
          <cell r="C1373" t="str">
            <v>219 605 690</v>
          </cell>
          <cell r="D1373" t="str">
            <v>219 605 699</v>
          </cell>
          <cell r="E1373" t="str">
            <v>comprose.adc@mail.telepac.pt</v>
          </cell>
          <cell r="F1373" t="str">
            <v>www.nauticharger.com</v>
          </cell>
          <cell r="G1373" t="str">
            <v>Cont. Sr. Agostinho da Cunha</v>
          </cell>
          <cell r="H1373" t="str">
            <v>Conversores</v>
          </cell>
          <cell r="I1373" t="str">
            <v>Pasta própria</v>
          </cell>
        </row>
        <row r="1374">
          <cell r="A1374" t="str">
            <v>XAL</v>
          </cell>
          <cell r="B1374" t="str">
            <v>A linha da Vizinha</v>
          </cell>
          <cell r="C1374" t="str">
            <v>213 825 350</v>
          </cell>
          <cell r="D1374" t="str">
            <v>213 825 351</v>
          </cell>
          <cell r="E1374" t="str">
            <v>comprose.adc@mail.telepac.pt</v>
          </cell>
          <cell r="F1374" t="str">
            <v>www.xal.com</v>
          </cell>
          <cell r="G1374" t="str">
            <v>Cont. Sr. Agostinho da Cunha</v>
          </cell>
          <cell r="H1374" t="str">
            <v>Matrial eléctrico</v>
          </cell>
          <cell r="I1374" t="str">
            <v>Pasta Elpor</v>
          </cell>
        </row>
        <row r="1375">
          <cell r="A1375" t="str">
            <v>Vergokan</v>
          </cell>
          <cell r="B1375" t="str">
            <v>Comprose</v>
          </cell>
          <cell r="C1375" t="str">
            <v>219 605 690</v>
          </cell>
          <cell r="D1375" t="str">
            <v>219 605 699</v>
          </cell>
          <cell r="E1375" t="str">
            <v>comprose.adc@mail.telepac.pt</v>
          </cell>
          <cell r="F1375" t="str">
            <v>www.vergokan,com</v>
          </cell>
          <cell r="G1375" t="str">
            <v>Cont. Sr. Agostinho da Cunha</v>
          </cell>
          <cell r="H1375" t="str">
            <v>Caminhos de cabos</v>
          </cell>
          <cell r="I1375" t="str">
            <v>Pasta própria</v>
          </cell>
        </row>
        <row r="1376">
          <cell r="A1376" t="str">
            <v>Sofamel</v>
          </cell>
          <cell r="B1376" t="str">
            <v>Comprose</v>
          </cell>
          <cell r="C1376" t="str">
            <v>219 605 690</v>
          </cell>
          <cell r="D1376" t="str">
            <v>219 605 699</v>
          </cell>
          <cell r="E1376" t="str">
            <v>comprose.adc@mail.telepac.pt</v>
          </cell>
          <cell r="F1376" t="str">
            <v>www.aemsa.es</v>
          </cell>
          <cell r="G1376" t="str">
            <v>Cont. Sr. Agostinho da Cunha</v>
          </cell>
          <cell r="H1376" t="str">
            <v>Matrial eléctrico</v>
          </cell>
          <cell r="I1376" t="str">
            <v>Pasta Elpor</v>
          </cell>
        </row>
        <row r="1377">
          <cell r="A1377" t="str">
            <v>Omega</v>
          </cell>
          <cell r="B1377" t="str">
            <v>Comprose</v>
          </cell>
          <cell r="C1377" t="str">
            <v>219 605 690</v>
          </cell>
          <cell r="D1377" t="str">
            <v>219 605 699</v>
          </cell>
          <cell r="E1377" t="str">
            <v>sandra.serrano@caius.pt</v>
          </cell>
          <cell r="F1377" t="str">
            <v>www.eurocabos.pt</v>
          </cell>
          <cell r="G1377" t="str">
            <v>Cont. Sr. Agostinho da Cunha</v>
          </cell>
          <cell r="H1377" t="str">
            <v>Sistemas de som</v>
          </cell>
        </row>
        <row r="1378">
          <cell r="A1378" t="str">
            <v>AEMSA</v>
          </cell>
          <cell r="B1378" t="str">
            <v>ELPOR</v>
          </cell>
          <cell r="C1378" t="str">
            <v>219 898 500</v>
          </cell>
          <cell r="D1378" t="str">
            <v>219 898 598</v>
          </cell>
          <cell r="E1378" t="str">
            <v>mapb@luzeiro.net</v>
          </cell>
          <cell r="F1378" t="str">
            <v>www.aemsa.es</v>
          </cell>
          <cell r="G1378" t="str">
            <v>Cont. Sr. Filipe</v>
          </cell>
          <cell r="H1378" t="str">
            <v>Caminhos de cabos</v>
          </cell>
          <cell r="I1378" t="str">
            <v>Pasta Elpor</v>
          </cell>
        </row>
        <row r="1379">
          <cell r="A1379" t="str">
            <v>FBT</v>
          </cell>
          <cell r="B1379" t="str">
            <v>Caiús Tecnologias Audio e Música, Lda</v>
          </cell>
          <cell r="C1379" t="str">
            <v xml:space="preserve">226 080 610 </v>
          </cell>
          <cell r="D1379" t="str">
            <v>214 712 175</v>
          </cell>
          <cell r="E1379" t="str">
            <v>sandra.serrano@caius.pt</v>
          </cell>
          <cell r="F1379" t="str">
            <v>www.etceurope.com</v>
          </cell>
          <cell r="G1379" t="str">
            <v>Sandra Serrano</v>
          </cell>
          <cell r="H1379" t="str">
            <v>Sistemas de som</v>
          </cell>
          <cell r="I1379" t="str">
            <v>Pasta Elpor</v>
          </cell>
        </row>
        <row r="1380">
          <cell r="A1380" t="str">
            <v>ETC Architectural</v>
          </cell>
          <cell r="B1380" t="str">
            <v>Luzeiro</v>
          </cell>
          <cell r="C1380" t="str">
            <v>214 721 950</v>
          </cell>
          <cell r="D1380" t="str">
            <v>214 712 175</v>
          </cell>
          <cell r="E1380" t="str">
            <v>mapb@luzeiro.net</v>
          </cell>
          <cell r="F1380" t="str">
            <v>www.etceurope.com</v>
          </cell>
          <cell r="G1380" t="str">
            <v xml:space="preserve">Também é distribuida por: Liga,ões LDA  Telef. 214 241 630  Fax: 214 241 649 </v>
          </cell>
          <cell r="H1380" t="str">
            <v>Controlo de ilumunação</v>
          </cell>
          <cell r="I1380" t="str">
            <v>Pasta própria</v>
          </cell>
        </row>
        <row r="1381">
          <cell r="A1381" t="str">
            <v>Architectural ETC</v>
          </cell>
          <cell r="B1381" t="str">
            <v>Luzeiro</v>
          </cell>
          <cell r="C1381" t="str">
            <v>214 721 950</v>
          </cell>
          <cell r="D1381" t="str">
            <v>214 712 175</v>
          </cell>
          <cell r="E1381" t="str">
            <v>mapb@luzeiro.net</v>
          </cell>
          <cell r="F1381" t="str">
            <v>www.etceurope.com</v>
          </cell>
          <cell r="G1381" t="str">
            <v xml:space="preserve">Também é distribuida por: Liga,ões LDA  Telef. 214 241 630  Fax: 214 241 649 </v>
          </cell>
          <cell r="H1381" t="str">
            <v>Controlo de ilumunação</v>
          </cell>
        </row>
        <row r="1382">
          <cell r="A1382" t="str">
            <v>ETC</v>
          </cell>
          <cell r="B1382" t="str">
            <v>Luzeiro</v>
          </cell>
          <cell r="C1382" t="str">
            <v>214 721 950</v>
          </cell>
          <cell r="D1382" t="str">
            <v>214 712 175</v>
          </cell>
          <cell r="E1382" t="str">
            <v>mapb@luzeiro.net</v>
          </cell>
          <cell r="F1382" t="str">
            <v>www.etceurope.com</v>
          </cell>
          <cell r="G1382" t="str">
            <v xml:space="preserve">Também é distribuida por: Liga,ões LDA  Telef. 214 241 630  Fax: 214 241 649 </v>
          </cell>
          <cell r="H1382" t="str">
            <v>Iluminação</v>
          </cell>
          <cell r="I1382" t="str">
            <v>Pasta própria</v>
          </cell>
        </row>
        <row r="1383">
          <cell r="A1383" t="str">
            <v>Architectural</v>
          </cell>
          <cell r="B1383" t="str">
            <v>Luzeiro</v>
          </cell>
          <cell r="C1383" t="str">
            <v>214 721 950</v>
          </cell>
          <cell r="D1383" t="str">
            <v>214 712 175</v>
          </cell>
          <cell r="E1383" t="str">
            <v>mapb@luzeiro.net</v>
          </cell>
          <cell r="F1383" t="str">
            <v>www.etceurope.com</v>
          </cell>
          <cell r="G1383" t="str">
            <v xml:space="preserve">Também é distribuida por: Liga,ões LDA  Telef. 214 241 630  Fax: 214 241 649 </v>
          </cell>
          <cell r="H1383" t="str">
            <v>Iluminação</v>
          </cell>
          <cell r="I1383" t="str">
            <v>Pasta Elpor</v>
          </cell>
        </row>
        <row r="1384">
          <cell r="A1384" t="str">
            <v>claypaky</v>
          </cell>
          <cell r="B1384" t="str">
            <v>Luzeiro</v>
          </cell>
          <cell r="C1384" t="str">
            <v>214 721 950</v>
          </cell>
          <cell r="D1384" t="str">
            <v>214 712 175</v>
          </cell>
          <cell r="E1384" t="str">
            <v>mapb@luzeiro.net</v>
          </cell>
          <cell r="F1384" t="str">
            <v>www.claypaky.it</v>
          </cell>
          <cell r="G1384" t="str">
            <v>Porto, Telef. 229 060 396 - Fax 229 060 395</v>
          </cell>
          <cell r="H1384" t="str">
            <v>Iluminação</v>
          </cell>
          <cell r="I1384" t="str">
            <v>Pasta própria</v>
          </cell>
        </row>
        <row r="1385">
          <cell r="A1385" t="str">
            <v>SpaceCannon</v>
          </cell>
          <cell r="B1385" t="str">
            <v>Luzeiro</v>
          </cell>
          <cell r="C1385" t="str">
            <v>214 721 950</v>
          </cell>
          <cell r="D1385" t="str">
            <v>214 712 175</v>
          </cell>
          <cell r="E1385" t="str">
            <v>mapb@luzeiro.net</v>
          </cell>
          <cell r="F1385" t="str">
            <v>www.spacecannon.com</v>
          </cell>
          <cell r="G1385" t="str">
            <v>Porto, Telef. 229 060 396 - Fax 229 060 395</v>
          </cell>
          <cell r="H1385" t="str">
            <v>Iluminação</v>
          </cell>
          <cell r="I1385" t="str">
            <v>Pasta Elpor</v>
          </cell>
        </row>
        <row r="1386">
          <cell r="A1386" t="str">
            <v>Studio Due</v>
          </cell>
          <cell r="B1386" t="str">
            <v>Luzeiro</v>
          </cell>
          <cell r="C1386" t="str">
            <v>214 721 950</v>
          </cell>
          <cell r="D1386" t="str">
            <v>214 712 175</v>
          </cell>
          <cell r="E1386" t="str">
            <v>mapb@luzeiro.net</v>
          </cell>
          <cell r="F1386" t="str">
            <v>www.studiodue.it</v>
          </cell>
          <cell r="G1386" t="str">
            <v>Porto, Telef. 229 060 396 - Fax 229 060 395</v>
          </cell>
          <cell r="H1386" t="str">
            <v>Iluminação</v>
          </cell>
          <cell r="I1386" t="str">
            <v>Pasta Elpor</v>
          </cell>
        </row>
        <row r="1387">
          <cell r="A1387" t="str">
            <v>Studiodue</v>
          </cell>
          <cell r="B1387" t="str">
            <v>Luzeiro</v>
          </cell>
          <cell r="C1387" t="str">
            <v>214 721 950</v>
          </cell>
          <cell r="D1387" t="str">
            <v>214 712 175</v>
          </cell>
          <cell r="E1387" t="str">
            <v>mapb@luzeiro.net</v>
          </cell>
          <cell r="F1387" t="str">
            <v>www.studiodue.it</v>
          </cell>
          <cell r="G1387" t="str">
            <v>Porto, Telef. 229 060 396 - Fax 229 060 395</v>
          </cell>
          <cell r="H1387" t="str">
            <v>Iluminação</v>
          </cell>
          <cell r="I1387" t="str">
            <v>Pasta Elpor</v>
          </cell>
        </row>
        <row r="1388">
          <cell r="A1388" t="str">
            <v>Studio</v>
          </cell>
          <cell r="B1388" t="str">
            <v>Luzeiro</v>
          </cell>
          <cell r="C1388" t="str">
            <v>214 721 950</v>
          </cell>
          <cell r="D1388" t="str">
            <v>214 712 175</v>
          </cell>
          <cell r="E1388" t="str">
            <v>mapb@luzeiro.net</v>
          </cell>
          <cell r="F1388" t="str">
            <v>www.studiodue.it</v>
          </cell>
          <cell r="G1388" t="str">
            <v xml:space="preserve">Também é distribuida por: Liga,ões LDA  Telef. 214 241 630  Fax: 214 241 649 </v>
          </cell>
          <cell r="H1388" t="str">
            <v>Iluminação</v>
          </cell>
          <cell r="I1388" t="str">
            <v>Pasta Elpor</v>
          </cell>
        </row>
        <row r="1389">
          <cell r="A1389" t="str">
            <v>Robert juliat</v>
          </cell>
          <cell r="B1389" t="str">
            <v>Luzeiro</v>
          </cell>
          <cell r="C1389" t="str">
            <v>214 721 950</v>
          </cell>
          <cell r="D1389" t="str">
            <v>214 712 175</v>
          </cell>
          <cell r="E1389" t="str">
            <v>mapb@luzeiro.net</v>
          </cell>
          <cell r="F1389" t="str">
            <v>www.robertjuliat.fr</v>
          </cell>
          <cell r="G1389" t="str">
            <v xml:space="preserve">Também é distribuida por: Liga,ões LDA  Telef. 214 241 630  Fax: 214 241 649 </v>
          </cell>
          <cell r="H1389" t="str">
            <v>Iluminação</v>
          </cell>
          <cell r="I1389" t="str">
            <v>Part. N.º 3 CENTRO - RO</v>
          </cell>
        </row>
        <row r="1390">
          <cell r="A1390" t="str">
            <v>Rosco</v>
          </cell>
          <cell r="B1390" t="str">
            <v>Luzeiro</v>
          </cell>
          <cell r="C1390" t="str">
            <v>214 721 950</v>
          </cell>
          <cell r="D1390" t="str">
            <v>214 712 175</v>
          </cell>
          <cell r="E1390" t="str">
            <v>mapb@luzeiro.net</v>
          </cell>
          <cell r="F1390" t="str">
            <v>www.cartil.pt</v>
          </cell>
          <cell r="G1390" t="str">
            <v xml:space="preserve">Também é distribuida por: Liga,ões LDA  Telef. 214 241 630  Fax: 214 241 649 </v>
          </cell>
          <cell r="H1390" t="str">
            <v>Filtros de cor</v>
          </cell>
          <cell r="I1390" t="str">
            <v>Part. N.º 3 CENTRO - RO</v>
          </cell>
        </row>
        <row r="1391">
          <cell r="A1391" t="str">
            <v>ESE</v>
          </cell>
          <cell r="B1391" t="str">
            <v>Cartil Telecomunicações e Eléctrónica, S.A.</v>
          </cell>
          <cell r="C1391" t="str">
            <v>219 537 310</v>
          </cell>
          <cell r="D1391" t="str">
            <v>219 537 329</v>
          </cell>
          <cell r="E1391" t="str">
            <v>josé-vicente@cartil.pt</v>
          </cell>
          <cell r="F1391" t="str">
            <v>www.cartil.pt</v>
          </cell>
          <cell r="G1391" t="str">
            <v xml:space="preserve">Também é distribuida por: Liga,ões LDA  Telef. 214 241 630  Fax: 214 241 649 </v>
          </cell>
          <cell r="H1391" t="str">
            <v>Relógios</v>
          </cell>
          <cell r="I1391" t="str">
            <v>Part. N.º 3 CENTRO - RO</v>
          </cell>
        </row>
        <row r="1392">
          <cell r="A1392" t="str">
            <v>AVL</v>
          </cell>
          <cell r="B1392" t="str">
            <v>Cartil Telecomunicações e Eléctrónica, S.A.</v>
          </cell>
          <cell r="C1392" t="str">
            <v>219 537 310</v>
          </cell>
          <cell r="D1392" t="str">
            <v>219 537 329</v>
          </cell>
          <cell r="E1392" t="str">
            <v>josé-vicente@cartil.pt</v>
          </cell>
          <cell r="F1392" t="str">
            <v>www.cartil.pt</v>
          </cell>
          <cell r="G1392" t="str">
            <v xml:space="preserve">Também é distribuida por: Liga,ões LDA  Telef. 214 241 630  Fax: 214 241 649 </v>
          </cell>
          <cell r="H1392" t="str">
            <v>GPS</v>
          </cell>
          <cell r="I1392" t="str">
            <v>Part. N.º 3 CENTRO - RO</v>
          </cell>
        </row>
        <row r="1393">
          <cell r="A1393" t="str">
            <v>TAIT</v>
          </cell>
          <cell r="B1393" t="str">
            <v>Cartil Telecomunicações e Eléctrónica, S.A.</v>
          </cell>
          <cell r="C1393" t="str">
            <v>219 537 310</v>
          </cell>
          <cell r="D1393" t="str">
            <v>219 537 329</v>
          </cell>
          <cell r="E1393" t="str">
            <v>josé-vicente@cartil.pt</v>
          </cell>
          <cell r="F1393" t="str">
            <v>www.cartil.pt</v>
          </cell>
          <cell r="G1393" t="str">
            <v xml:space="preserve">Também é distribuida por: Liga,ões LDA  Telef. 214 241 630  Fax: 214 241 649 </v>
          </cell>
          <cell r="H1393" t="str">
            <v>Radiocomunicações</v>
          </cell>
          <cell r="I1393" t="str">
            <v>Part. N.º 3 CENTRO - RO</v>
          </cell>
        </row>
        <row r="1394">
          <cell r="A1394" t="str">
            <v>TEXAS WEATHER</v>
          </cell>
          <cell r="B1394" t="str">
            <v>Cartil Telecomunicações e Eléctrónica, S.A.</v>
          </cell>
          <cell r="C1394" t="str">
            <v>219 537 310</v>
          </cell>
          <cell r="D1394" t="str">
            <v>219 537 329</v>
          </cell>
          <cell r="E1394" t="str">
            <v>josé-vicente@cartil.pt</v>
          </cell>
          <cell r="F1394" t="str">
            <v>www.cartil.pt</v>
          </cell>
          <cell r="G1394" t="str">
            <v>Cont. Sr. Luís Pinto</v>
          </cell>
          <cell r="H1394" t="str">
            <v>Estações Meteorológicas</v>
          </cell>
          <cell r="I1394" t="str">
            <v>Part. N.º 3 CENTRO - RO</v>
          </cell>
        </row>
        <row r="1395">
          <cell r="A1395" t="str">
            <v>TOTAL RECALL</v>
          </cell>
          <cell r="B1395" t="str">
            <v>Cartil Telecomunicações e Eléctrónica, S.A.</v>
          </cell>
          <cell r="C1395" t="str">
            <v>219 537 310</v>
          </cell>
          <cell r="D1395" t="str">
            <v>219 537 329</v>
          </cell>
          <cell r="E1395" t="str">
            <v>josé-vicente@cartil.pt</v>
          </cell>
          <cell r="F1395" t="str">
            <v>www.cartil.pt</v>
          </cell>
          <cell r="G1395" t="str">
            <v>Cont. Sr. Agostinho da Cunha</v>
          </cell>
          <cell r="H1395" t="str">
            <v>Gravadores</v>
          </cell>
          <cell r="I1395" t="str">
            <v>Part. N.º 3 CENTRO - RO</v>
          </cell>
        </row>
        <row r="1396">
          <cell r="A1396" t="str">
            <v>ATC</v>
          </cell>
          <cell r="B1396" t="str">
            <v>Cartil Telecomunicações e Eléctrónica, S.A.</v>
          </cell>
          <cell r="C1396" t="str">
            <v>219 537 310</v>
          </cell>
          <cell r="D1396" t="str">
            <v>219 537 329</v>
          </cell>
          <cell r="E1396" t="str">
            <v>josé-vicente@cartil.pt</v>
          </cell>
          <cell r="F1396" t="str">
            <v>www.cartil.pt</v>
          </cell>
          <cell r="G1396" t="str">
            <v>Cont. Sr. Agostinho da Cunha</v>
          </cell>
          <cell r="H1396" t="str">
            <v>Aeronáutica</v>
          </cell>
          <cell r="I1396" t="str">
            <v>Part. N.º 3 CENTRO - RO</v>
          </cell>
        </row>
        <row r="1397">
          <cell r="A1397" t="str">
            <v>FIXOL</v>
          </cell>
          <cell r="B1397" t="str">
            <v>FIXOL</v>
          </cell>
          <cell r="C1397" t="str">
            <v xml:space="preserve">217 620 250 </v>
          </cell>
          <cell r="D1397" t="str">
            <v xml:space="preserve">217 620 259 </v>
          </cell>
          <cell r="E1397" t="str">
            <v>geral@fixol.pt</v>
          </cell>
          <cell r="F1397" t="str">
            <v>www.fixol.pt</v>
          </cell>
          <cell r="G1397" t="str">
            <v>Cont. Sr. Agostinho da Cunha</v>
          </cell>
          <cell r="H1397" t="str">
            <v>Equipamentos de fixação</v>
          </cell>
          <cell r="I1397" t="str">
            <v>Part. N.º 3 CENTRO - RO</v>
          </cell>
        </row>
        <row r="1398">
          <cell r="A1398" t="str">
            <v>BEHA</v>
          </cell>
          <cell r="B1398" t="str">
            <v>FIXOL</v>
          </cell>
          <cell r="C1398" t="str">
            <v xml:space="preserve">217 620 250 </v>
          </cell>
          <cell r="D1398" t="str">
            <v xml:space="preserve">217 620 259 </v>
          </cell>
          <cell r="E1398" t="str">
            <v>geral@fixol.pt</v>
          </cell>
          <cell r="F1398" t="str">
            <v>www.beha.xom</v>
          </cell>
          <cell r="G1398" t="str">
            <v>Cont. Sr. Filipe</v>
          </cell>
          <cell r="H1398" t="str">
            <v>Equipamentos de medida</v>
          </cell>
          <cell r="I1398" t="str">
            <v>Part. N.º 3 CENTRO - RO</v>
          </cell>
        </row>
        <row r="1399">
          <cell r="A1399" t="str">
            <v>DESA</v>
          </cell>
          <cell r="B1399" t="str">
            <v>FIXOL</v>
          </cell>
          <cell r="C1399" t="str">
            <v xml:space="preserve">217 620 250 </v>
          </cell>
          <cell r="D1399" t="str">
            <v xml:space="preserve">217 620 259 </v>
          </cell>
          <cell r="E1399" t="str">
            <v>geral@fixol.pt</v>
          </cell>
          <cell r="F1399" t="str">
            <v>www.desafix.com</v>
          </cell>
          <cell r="G1399" t="str">
            <v>Sandra Serrano</v>
          </cell>
          <cell r="H1399" t="str">
            <v>Equipamentos de fixação</v>
          </cell>
          <cell r="I1399" t="str">
            <v>Part. N.º 3 CENTRO - RO</v>
          </cell>
        </row>
        <row r="1400">
          <cell r="A1400" t="str">
            <v>CEPEX</v>
          </cell>
          <cell r="B1400" t="str">
            <v>CEPEX PORTUGAL</v>
          </cell>
          <cell r="C1400" t="str">
            <v>212 108 190</v>
          </cell>
          <cell r="D1400" t="str">
            <v>212 103 848</v>
          </cell>
          <cell r="E1400" t="str">
            <v>portugal@cepex.com</v>
          </cell>
          <cell r="F1400" t="str">
            <v>www.cepex.pt</v>
          </cell>
          <cell r="G1400" t="str">
            <v xml:space="preserve">Também é distribuida por: Liga,ões LDA  Telef. 214 241 630  Fax: 214 241 649 </v>
          </cell>
          <cell r="H1400" t="str">
            <v>Tubos de PVC</v>
          </cell>
          <cell r="I1400" t="str">
            <v>Part. N.º 3 CENTRO - RO</v>
          </cell>
        </row>
        <row r="1401">
          <cell r="A1401" t="str">
            <v>ILUSOL</v>
          </cell>
          <cell r="B1401" t="str">
            <v>ILUSOL</v>
          </cell>
          <cell r="C1401" t="str">
            <v>218 687 942</v>
          </cell>
          <cell r="D1401" t="str">
            <v>218 687 944</v>
          </cell>
          <cell r="E1401" t="str">
            <v>ilusol@clix.pt</v>
          </cell>
          <cell r="F1401" t="str">
            <v>www.ilusol.pt</v>
          </cell>
          <cell r="G1401" t="str">
            <v xml:space="preserve">Também é distribuida por: Liga,ões LDA  Telef. 214 241 630  Fax: 214 241 649 </v>
          </cell>
          <cell r="H1401" t="str">
            <v>Iluminação</v>
          </cell>
          <cell r="I1401" t="str">
            <v>Part. N.º 3 CENTRO - RO</v>
          </cell>
        </row>
        <row r="1402">
          <cell r="A1402" t="str">
            <v>CRAFIX</v>
          </cell>
          <cell r="B1402" t="str">
            <v>CRAFIX</v>
          </cell>
          <cell r="C1402" t="str">
            <v>217 51 0 930</v>
          </cell>
          <cell r="D1402" t="str">
            <v>217 510 939</v>
          </cell>
          <cell r="E1402" t="str">
            <v>geral@crafix.com</v>
          </cell>
          <cell r="F1402" t="str">
            <v>www.crafix.com</v>
          </cell>
          <cell r="G1402" t="str">
            <v xml:space="preserve">Também é distribuida por: Liga,ões LDA  Telef. 214 241 630  Fax: 214 241 649 </v>
          </cell>
          <cell r="H1402" t="str">
            <v>Fixação</v>
          </cell>
          <cell r="I1402" t="str">
            <v>Part. N.º 3 CENTRO - RO</v>
          </cell>
        </row>
        <row r="1403">
          <cell r="A1403" t="str">
            <v>MORLEY</v>
          </cell>
          <cell r="B1403" t="str">
            <v>Mundilarme</v>
          </cell>
          <cell r="C1403" t="str">
            <v>217 712 090</v>
          </cell>
          <cell r="D1403" t="str">
            <v>217 712 099</v>
          </cell>
          <cell r="E1403" t="str">
            <v xml:space="preserve">info@mundilarme.com </v>
          </cell>
          <cell r="F1403" t="str">
            <v>www.mundilarme.com</v>
          </cell>
          <cell r="G1403" t="str">
            <v xml:space="preserve">Também é distribuida por: Liga,ões LDA  Telef. 214 241 630  Fax: 214 241 649 </v>
          </cell>
          <cell r="H1403" t="str">
            <v>Segurança</v>
          </cell>
          <cell r="I1403" t="str">
            <v>Part. N.º 3 CENTRO - RO</v>
          </cell>
        </row>
        <row r="1404">
          <cell r="A1404" t="str">
            <v>TELETEK</v>
          </cell>
          <cell r="B1404" t="str">
            <v>Mundilarme</v>
          </cell>
          <cell r="C1404" t="str">
            <v>217 712 090</v>
          </cell>
          <cell r="D1404" t="str">
            <v>217 712 099</v>
          </cell>
          <cell r="E1404" t="str">
            <v xml:space="preserve">info@mundilarme.com </v>
          </cell>
          <cell r="F1404" t="str">
            <v>www.mundilarme.com</v>
          </cell>
          <cell r="G1404" t="str">
            <v>Também é destribuida pela ELPOR</v>
          </cell>
          <cell r="H1404" t="str">
            <v>Segurança</v>
          </cell>
          <cell r="I1404" t="str">
            <v>Part. N.º 3 CENTRO - RO</v>
          </cell>
        </row>
        <row r="1405">
          <cell r="A1405" t="str">
            <v>SEAE</v>
          </cell>
          <cell r="B1405" t="str">
            <v>REXEL</v>
          </cell>
          <cell r="C1405" t="str">
            <v>21 472 74 00</v>
          </cell>
          <cell r="D1405" t="str">
            <v>21 472 74 90</v>
          </cell>
          <cell r="E1405" t="str">
            <v>cmiguel@mectel.pt</v>
          </cell>
          <cell r="F1405" t="str">
            <v>www.jjmacedo.pt</v>
          </cell>
          <cell r="G1405" t="str">
            <v>Também é destribuida pela ELPOR</v>
          </cell>
          <cell r="H1405" t="str">
            <v>Iluminação</v>
          </cell>
          <cell r="I1405" t="str">
            <v>Part. N.º 1 ESQUERDA- RO</v>
          </cell>
        </row>
        <row r="1406">
          <cell r="A1406" t="str">
            <v>JJMACEDO</v>
          </cell>
          <cell r="B1406" t="str">
            <v>REXEL</v>
          </cell>
          <cell r="C1406" t="str">
            <v>21 472 74 00</v>
          </cell>
          <cell r="D1406" t="str">
            <v>21 472 74 90</v>
          </cell>
          <cell r="E1406" t="str">
            <v>cmiguel@mectel.pt</v>
          </cell>
          <cell r="F1406" t="str">
            <v>www.jjmacedo.pt</v>
          </cell>
          <cell r="G1406" t="str">
            <v>Também é destribuida pela ELPOR</v>
          </cell>
          <cell r="H1406" t="str">
            <v>Iluminação</v>
          </cell>
          <cell r="I1406" t="str">
            <v>Part. N.º 1 ESQUERDA- RO</v>
          </cell>
        </row>
        <row r="1407">
          <cell r="A1407" t="str">
            <v>IACOM</v>
          </cell>
          <cell r="B1407" t="str">
            <v>GRUPO IACOM</v>
          </cell>
          <cell r="C1407" t="str">
            <v>217 971  964</v>
          </cell>
          <cell r="D1407" t="str">
            <v>217 971  966</v>
          </cell>
          <cell r="E1407" t="str">
            <v>marioduarte@iacomgrupo.com</v>
          </cell>
          <cell r="F1407" t="str">
            <v>www.iacomgrupo.cfom</v>
          </cell>
          <cell r="G1407" t="str">
            <v>Cont. Sr. Mário Duarte</v>
          </cell>
          <cell r="H1407" t="str">
            <v>Iluminação</v>
          </cell>
          <cell r="I1407" t="str">
            <v>Part. N.º 3 CENTRO - RO</v>
          </cell>
        </row>
        <row r="1408">
          <cell r="A1408" t="str">
            <v>AGITO</v>
          </cell>
          <cell r="B1408" t="str">
            <v>GRUPO IACOM</v>
          </cell>
          <cell r="C1408" t="str">
            <v>217 971  964</v>
          </cell>
          <cell r="D1408" t="str">
            <v>217 971  966</v>
          </cell>
          <cell r="E1408" t="str">
            <v>marioduarte@iacomgrupo.com</v>
          </cell>
          <cell r="F1408" t="str">
            <v>www.iacomgrupo.cfom</v>
          </cell>
          <cell r="G1408" t="str">
            <v>Cont. Sr. Mário Duarte</v>
          </cell>
          <cell r="H1408" t="str">
            <v>Iluminação</v>
          </cell>
          <cell r="I1408" t="str">
            <v>Part. N.º 3 CENTRO - RO</v>
          </cell>
        </row>
        <row r="1409">
          <cell r="A1409" t="str">
            <v>SECOM</v>
          </cell>
          <cell r="B1409" t="str">
            <v>D. R. PEIXE</v>
          </cell>
          <cell r="C1409" t="str">
            <v>229 287 600</v>
          </cell>
          <cell r="D1409" t="str">
            <v>229 287 609</v>
          </cell>
          <cell r="E1409" t="str">
            <v>mapb@luzeiro.net</v>
          </cell>
          <cell r="F1409" t="str">
            <v>www.robertjuliat.fr</v>
          </cell>
          <cell r="G1409" t="str">
            <v>Cont. Sr. Mário Duarte</v>
          </cell>
          <cell r="H1409" t="str">
            <v>Iluminação</v>
          </cell>
          <cell r="I1409" t="str">
            <v>Part. N.º 3 CENTRO - RO</v>
          </cell>
        </row>
        <row r="1410">
          <cell r="A1410" t="str">
            <v>Fagerhult</v>
          </cell>
          <cell r="B1410" t="str">
            <v>INVECTIO</v>
          </cell>
          <cell r="C1410" t="str">
            <v>22 999 61 95</v>
          </cell>
          <cell r="D1410" t="str">
            <v>22 999 5718</v>
          </cell>
          <cell r="E1410" t="str">
            <v>invectio.cristina@mail.telepac.pt</v>
          </cell>
          <cell r="F1410" t="str">
            <v>www.fagerhult.com</v>
          </cell>
          <cell r="G1410" t="str">
            <v>Também é destribuida pela ELPOR</v>
          </cell>
          <cell r="H1410" t="str">
            <v>Iluminação</v>
          </cell>
          <cell r="I1410" t="str">
            <v>Part. N.º 3 CENTRO - RO</v>
          </cell>
        </row>
        <row r="1411">
          <cell r="A1411" t="str">
            <v>SPECTROLUX</v>
          </cell>
          <cell r="B1411" t="str">
            <v>SPECTROLUX</v>
          </cell>
          <cell r="C1411" t="str">
            <v>234 302 130</v>
          </cell>
          <cell r="D1411" t="str">
            <v>234 302 139</v>
          </cell>
          <cell r="E1411" t="str">
            <v>spectrolux@spectrolux.pt</v>
          </cell>
          <cell r="F1411" t="str">
            <v>www.spectrolux.pt</v>
          </cell>
          <cell r="G1411" t="str">
            <v>Cont. Sr. Paulo Fialho</v>
          </cell>
          <cell r="H1411" t="str">
            <v>Iluminação</v>
          </cell>
          <cell r="I1411" t="str">
            <v>Part. N.º 3 CENTRO - RO</v>
          </cell>
        </row>
        <row r="1412">
          <cell r="A1412" t="str">
            <v>AVL</v>
          </cell>
          <cell r="B1412" t="str">
            <v>Cartil Telecomunicações e Eléctrónica, S.A.</v>
          </cell>
          <cell r="C1412" t="str">
            <v>219 537 310</v>
          </cell>
          <cell r="D1412" t="str">
            <v>219 537 329</v>
          </cell>
          <cell r="E1412" t="str">
            <v>josé-vicente@cartil.pt</v>
          </cell>
          <cell r="F1412" t="str">
            <v>www.cartil.pt</v>
          </cell>
          <cell r="G1412" t="str">
            <v>Também é destribuida pela ELPOR</v>
          </cell>
          <cell r="H1412" t="str">
            <v>GPS</v>
          </cell>
          <cell r="I1412" t="str">
            <v>Part. N.º 1 ESQUERDA- RO</v>
          </cell>
        </row>
        <row r="1413">
          <cell r="A1413" t="str">
            <v>TAIT</v>
          </cell>
          <cell r="B1413" t="str">
            <v>Cartil Telecomunicações e Eléctrónica, S.A.</v>
          </cell>
          <cell r="C1413" t="str">
            <v>219 537 310</v>
          </cell>
          <cell r="D1413" t="str">
            <v>219 537 329</v>
          </cell>
          <cell r="E1413" t="str">
            <v>josé-vicente@cartil.pt</v>
          </cell>
          <cell r="F1413" t="str">
            <v>www.cartil.pt</v>
          </cell>
          <cell r="G1413" t="str">
            <v>Também é destribuida pela ELPOR</v>
          </cell>
          <cell r="H1413" t="str">
            <v>Radiocomunicações</v>
          </cell>
          <cell r="I1413" t="str">
            <v>Part. N.º 1 ESQUERDA- RO</v>
          </cell>
        </row>
        <row r="1414">
          <cell r="A1414" t="str">
            <v>TEXAS WEATHER</v>
          </cell>
          <cell r="B1414" t="str">
            <v>Cartil Telecomunicações e Eléctrónica, S.A.</v>
          </cell>
          <cell r="C1414" t="str">
            <v>219 537 310</v>
          </cell>
          <cell r="D1414" t="str">
            <v>219 537 329</v>
          </cell>
          <cell r="E1414" t="str">
            <v>josé-vicente@cartil.pt</v>
          </cell>
          <cell r="F1414" t="str">
            <v>www.cartil.pt</v>
          </cell>
          <cell r="G1414" t="str">
            <v>Cont. Sr. Mário Duarte</v>
          </cell>
          <cell r="H1414" t="str">
            <v>Estações Meteorológicas</v>
          </cell>
          <cell r="I1414" t="str">
            <v>Part. N.º 1 ESQUERDA- RO</v>
          </cell>
        </row>
        <row r="1415">
          <cell r="A1415" t="str">
            <v>TOTAL RECALL</v>
          </cell>
          <cell r="B1415" t="str">
            <v>Cartil Telecomunicações e Eléctrónica, S.A.</v>
          </cell>
          <cell r="C1415" t="str">
            <v>219 537 310</v>
          </cell>
          <cell r="D1415" t="str">
            <v>219 537 329</v>
          </cell>
          <cell r="E1415" t="str">
            <v>josé-vicente@cartil.pt</v>
          </cell>
          <cell r="F1415" t="str">
            <v>www.cartil.pt</v>
          </cell>
          <cell r="G1415" t="str">
            <v>Cont. Sr. Mário Duarte</v>
          </cell>
          <cell r="H1415" t="str">
            <v>Gravadores</v>
          </cell>
          <cell r="I1415" t="str">
            <v>Part. N.º 1 ESQUERDA- RO</v>
          </cell>
        </row>
        <row r="1416">
          <cell r="A1416" t="str">
            <v>ATC</v>
          </cell>
          <cell r="B1416" t="str">
            <v>Cartil Telecomunicações e Eléctrónica, S.A.</v>
          </cell>
          <cell r="C1416" t="str">
            <v>219 537 310</v>
          </cell>
          <cell r="D1416" t="str">
            <v>219 537 329</v>
          </cell>
          <cell r="E1416" t="str">
            <v>josé-vicente@cartil.pt</v>
          </cell>
          <cell r="F1416" t="str">
            <v>www.cartil.pt</v>
          </cell>
          <cell r="G1416" t="str">
            <v>Cont. Sr. Mário Duarte</v>
          </cell>
          <cell r="H1416" t="str">
            <v>Aeronáutica</v>
          </cell>
          <cell r="I1416" t="str">
            <v>Part. N.º 3 CENTRO - RO</v>
          </cell>
        </row>
        <row r="1417">
          <cell r="A1417" t="str">
            <v>FIXOL</v>
          </cell>
          <cell r="B1417" t="str">
            <v>FIXOL</v>
          </cell>
          <cell r="C1417" t="str">
            <v xml:space="preserve">217 620 250 </v>
          </cell>
          <cell r="D1417" t="str">
            <v xml:space="preserve">217 620 259 </v>
          </cell>
          <cell r="E1417" t="str">
            <v>geral@fixol.pt</v>
          </cell>
          <cell r="F1417" t="str">
            <v>www.fixol.pt</v>
          </cell>
          <cell r="G1417" t="str">
            <v>Cont. Sr. Mário Duarte</v>
          </cell>
          <cell r="H1417" t="str">
            <v>Equipamentos de fixação</v>
          </cell>
          <cell r="I1417" t="str">
            <v>Part. N.º 3 CENTRO - RO</v>
          </cell>
        </row>
        <row r="1418">
          <cell r="A1418" t="str">
            <v>BEHA</v>
          </cell>
          <cell r="B1418" t="str">
            <v>FIXOL</v>
          </cell>
          <cell r="C1418" t="str">
            <v xml:space="preserve">217 620 250 </v>
          </cell>
          <cell r="D1418" t="str">
            <v xml:space="preserve">217 620 259 </v>
          </cell>
          <cell r="E1418" t="str">
            <v>geral@fixol.pt</v>
          </cell>
          <cell r="F1418" t="str">
            <v>www.beha.xom</v>
          </cell>
          <cell r="G1418" t="str">
            <v>Cont. Sr. Paulo Fialho</v>
          </cell>
          <cell r="H1418" t="str">
            <v>Equipamentos de medida</v>
          </cell>
          <cell r="I1418" t="str">
            <v>Part. N.º 3 CENTRO - RO</v>
          </cell>
        </row>
        <row r="1419">
          <cell r="A1419" t="str">
            <v>DESA</v>
          </cell>
          <cell r="B1419" t="str">
            <v>FIXOL</v>
          </cell>
          <cell r="C1419" t="str">
            <v xml:space="preserve">217 620 250 </v>
          </cell>
          <cell r="D1419" t="str">
            <v xml:space="preserve">217 620 259 </v>
          </cell>
          <cell r="E1419" t="str">
            <v>geral@fixol.pt</v>
          </cell>
          <cell r="F1419" t="str">
            <v>www.desafix.com</v>
          </cell>
          <cell r="H1419" t="str">
            <v>Equipamentos de fixação</v>
          </cell>
          <cell r="I1419" t="str">
            <v>Part. N.º 3 CENTRO - RO</v>
          </cell>
        </row>
        <row r="1420">
          <cell r="A1420" t="str">
            <v>CEPEX</v>
          </cell>
          <cell r="B1420" t="str">
            <v>CEPEX PORTUGAL</v>
          </cell>
          <cell r="C1420" t="str">
            <v>212 108 190</v>
          </cell>
          <cell r="D1420" t="str">
            <v>212 103 848</v>
          </cell>
          <cell r="E1420" t="str">
            <v>portugal@cepex.com</v>
          </cell>
          <cell r="F1420" t="str">
            <v>www.cepex.pt</v>
          </cell>
          <cell r="G1420" t="str">
            <v>Cont. Sr. Paulo Fialho</v>
          </cell>
          <cell r="H1420" t="str">
            <v>Tubos de PVC</v>
          </cell>
          <cell r="I1420" t="str">
            <v>Part. N.º 3 CENTRO - RO</v>
          </cell>
        </row>
        <row r="1421">
          <cell r="A1421" t="str">
            <v>ILUSOL</v>
          </cell>
          <cell r="B1421" t="str">
            <v>ILUSOL</v>
          </cell>
          <cell r="C1421" t="str">
            <v>218 687 942</v>
          </cell>
          <cell r="D1421" t="str">
            <v>218 687 944</v>
          </cell>
          <cell r="E1421" t="str">
            <v>ilusol@clix.pt</v>
          </cell>
          <cell r="F1421" t="str">
            <v>www.ilusol.pt</v>
          </cell>
          <cell r="G1421" t="str">
            <v>Cont. Sr. Paulo Fialho</v>
          </cell>
          <cell r="H1421" t="str">
            <v>Iluminação</v>
          </cell>
          <cell r="I1421" t="str">
            <v>Part. N.º 3 CENTRO - RO</v>
          </cell>
        </row>
        <row r="1422">
          <cell r="A1422" t="str">
            <v>CRAFIX</v>
          </cell>
          <cell r="B1422" t="str">
            <v>CRAFIX</v>
          </cell>
          <cell r="C1422" t="str">
            <v>217 51 0 930</v>
          </cell>
          <cell r="D1422" t="str">
            <v>217 510 939</v>
          </cell>
          <cell r="E1422" t="str">
            <v>geral@crafix.com</v>
          </cell>
          <cell r="F1422" t="str">
            <v>www.crafix.com</v>
          </cell>
          <cell r="H1422" t="str">
            <v>Fixação</v>
          </cell>
          <cell r="I1422" t="str">
            <v>Part. N.º 3 CENTRO - RO</v>
          </cell>
        </row>
        <row r="1423">
          <cell r="A1423" t="str">
            <v>MORLEY</v>
          </cell>
          <cell r="B1423" t="str">
            <v>Mundilarme</v>
          </cell>
          <cell r="C1423" t="str">
            <v>217 712 090</v>
          </cell>
          <cell r="D1423" t="str">
            <v>217 712 099</v>
          </cell>
          <cell r="E1423" t="str">
            <v xml:space="preserve">info@mundilarme.com </v>
          </cell>
          <cell r="F1423" t="str">
            <v>www.mundilarme.com</v>
          </cell>
          <cell r="H1423" t="str">
            <v>Segurança</v>
          </cell>
          <cell r="I1423" t="str">
            <v>Part. N.º 1 CENTRO - RO</v>
          </cell>
        </row>
        <row r="1424">
          <cell r="A1424" t="str">
            <v>TELETEK</v>
          </cell>
          <cell r="B1424" t="str">
            <v>Mundilarme</v>
          </cell>
          <cell r="C1424" t="str">
            <v>217 712 090</v>
          </cell>
          <cell r="D1424" t="str">
            <v>217 712 099</v>
          </cell>
          <cell r="E1424" t="str">
            <v xml:space="preserve">info@mundilarme.com </v>
          </cell>
          <cell r="F1424" t="str">
            <v>www.mundilarme.com</v>
          </cell>
          <cell r="H1424" t="str">
            <v>Segurança</v>
          </cell>
          <cell r="I1424" t="str">
            <v>Part. N.º 4 ESQUERDA- RO</v>
          </cell>
        </row>
        <row r="1425">
          <cell r="A1425" t="str">
            <v>SEAE</v>
          </cell>
          <cell r="B1425" t="str">
            <v>REXEL</v>
          </cell>
          <cell r="C1425" t="str">
            <v>21 472 74 00</v>
          </cell>
          <cell r="D1425" t="str">
            <v>21 472 74 90</v>
          </cell>
          <cell r="E1425" t="str">
            <v>cmiguel@mectel.pt</v>
          </cell>
          <cell r="F1425" t="str">
            <v>www.jjmacedo.pt</v>
          </cell>
          <cell r="G1425" t="str">
            <v>Também é destribuida pela ELPOR</v>
          </cell>
          <cell r="H1425" t="str">
            <v>Iluminação</v>
          </cell>
          <cell r="I1425" t="str">
            <v>Part. N.º 1 ESQUERDA- RO</v>
          </cell>
        </row>
        <row r="1426">
          <cell r="A1426" t="str">
            <v>JJMACEDO</v>
          </cell>
          <cell r="B1426" t="str">
            <v>REXEL</v>
          </cell>
          <cell r="C1426" t="str">
            <v>21 472 74 00</v>
          </cell>
          <cell r="D1426" t="str">
            <v>21 472 74 90</v>
          </cell>
          <cell r="E1426" t="str">
            <v>cmiguel@mectel.pt</v>
          </cell>
          <cell r="F1426" t="str">
            <v>www.jjmacedo.pt</v>
          </cell>
          <cell r="G1426" t="str">
            <v>Também é destribuida pela ELPOR</v>
          </cell>
          <cell r="H1426" t="str">
            <v>Iluminação</v>
          </cell>
          <cell r="I1426" t="str">
            <v>Part. N.º 1 ESQUERDA- RO</v>
          </cell>
        </row>
        <row r="1427">
          <cell r="A1427" t="str">
            <v>IACOM</v>
          </cell>
          <cell r="B1427" t="str">
            <v>GRUPO IACOM</v>
          </cell>
          <cell r="C1427" t="str">
            <v>217 971  964</v>
          </cell>
          <cell r="D1427" t="str">
            <v>217 971  966</v>
          </cell>
          <cell r="E1427" t="str">
            <v>marioduarte@iacomgrupo.com</v>
          </cell>
          <cell r="F1427" t="str">
            <v>www.iacomgrupo.cfom</v>
          </cell>
          <cell r="G1427" t="str">
            <v>Cont. Sr. Mário Duarte</v>
          </cell>
          <cell r="H1427" t="str">
            <v>Iluminação</v>
          </cell>
          <cell r="I1427" t="str">
            <v>Part. N.º 4 ESQUERDA- RO</v>
          </cell>
        </row>
        <row r="1428">
          <cell r="A1428" t="str">
            <v>AGITO</v>
          </cell>
          <cell r="B1428" t="str">
            <v>GRUPO IACOM</v>
          </cell>
          <cell r="C1428" t="str">
            <v>217 971  964</v>
          </cell>
          <cell r="D1428" t="str">
            <v>217 971  966</v>
          </cell>
          <cell r="E1428" t="str">
            <v>marioduarte@iacomgrupo.com</v>
          </cell>
          <cell r="F1428" t="str">
            <v>www.iacomgrupo.cfom</v>
          </cell>
          <cell r="G1428" t="str">
            <v>Cont. Sr. Mário Duarte</v>
          </cell>
          <cell r="H1428" t="str">
            <v>Iluminação</v>
          </cell>
          <cell r="I1428" t="str">
            <v>Part. N.º 3 CENTRO - RO</v>
          </cell>
        </row>
        <row r="1429">
          <cell r="A1429" t="str">
            <v>SECOM</v>
          </cell>
          <cell r="B1429" t="str">
            <v>D. R. PEIXE</v>
          </cell>
          <cell r="C1429" t="str">
            <v>229 287 600</v>
          </cell>
          <cell r="D1429" t="str">
            <v>229 287 609</v>
          </cell>
          <cell r="E1429" t="str">
            <v>casadoestoril@netcabo.pt</v>
          </cell>
          <cell r="F1429" t="str">
            <v>www.quadriga.com</v>
          </cell>
          <cell r="G1429" t="str">
            <v>Cont.  Sr.  Eduardo Torres</v>
          </cell>
          <cell r="H1429" t="str">
            <v>Iluminação</v>
          </cell>
          <cell r="I1429" t="str">
            <v>Part. N.º 3 CENTRO - RO</v>
          </cell>
        </row>
        <row r="1430">
          <cell r="A1430" t="str">
            <v>Fagerhult</v>
          </cell>
          <cell r="B1430" t="str">
            <v>INVECTIO</v>
          </cell>
          <cell r="C1430" t="str">
            <v>22 999 61 95</v>
          </cell>
          <cell r="D1430" t="str">
            <v>22 999 5718</v>
          </cell>
          <cell r="E1430" t="str">
            <v>invectio.cristina@mail.telepac.pt</v>
          </cell>
          <cell r="F1430" t="str">
            <v>www.fagerhult.com</v>
          </cell>
          <cell r="G1430" t="str">
            <v>Cont.  Sr.  Eduardo Torres</v>
          </cell>
          <cell r="H1430" t="str">
            <v>Iluminação</v>
          </cell>
          <cell r="I1430" t="str">
            <v>Part. N.º 3 CENTRO - RO</v>
          </cell>
        </row>
        <row r="1431">
          <cell r="A1431" t="str">
            <v>SPECTROLUX</v>
          </cell>
          <cell r="B1431" t="str">
            <v>SPECTROLUX</v>
          </cell>
          <cell r="C1431" t="str">
            <v>234 302 130</v>
          </cell>
          <cell r="D1431" t="str">
            <v>234 302 139</v>
          </cell>
          <cell r="E1431" t="str">
            <v>spectrolux@spectrolux.pt</v>
          </cell>
          <cell r="F1431" t="str">
            <v>www.spectrolux.pt</v>
          </cell>
          <cell r="G1431" t="str">
            <v>Cont. Sr. Paulo Fialho</v>
          </cell>
          <cell r="H1431" t="str">
            <v>Iluminação</v>
          </cell>
          <cell r="I1431" t="str">
            <v>Part. N.º 3 CENTRO - RO</v>
          </cell>
        </row>
        <row r="1432">
          <cell r="A1432" t="str">
            <v>PEMSA</v>
          </cell>
          <cell r="B1432" t="str">
            <v>TECNERGA</v>
          </cell>
          <cell r="C1432" t="str">
            <v>217 125 230</v>
          </cell>
          <cell r="D1432" t="str">
            <v>217 125 239</v>
          </cell>
          <cell r="E1432" t="str">
            <v>tecnerga@tecnerga.pt</v>
          </cell>
          <cell r="F1432" t="str">
            <v>www.ilusol.pt</v>
          </cell>
          <cell r="G1432" t="str">
            <v>Eng. Pimenta Gonçalves</v>
          </cell>
          <cell r="H1432" t="str">
            <v>Cablagem estruturada</v>
          </cell>
          <cell r="I1432" t="str">
            <v>Part. N.º 3 CENTRO - RO</v>
          </cell>
        </row>
        <row r="1433">
          <cell r="A1433" t="str">
            <v>FooFall</v>
          </cell>
          <cell r="B1433" t="str">
            <v>FooFall</v>
          </cell>
          <cell r="C1433" t="str">
            <v>91 640 44 90</v>
          </cell>
          <cell r="D1433" t="str">
            <v>214 967 170</v>
          </cell>
          <cell r="E1433" t="str">
            <v>planos@footfall.es</v>
          </cell>
          <cell r="F1433" t="str">
            <v>www.footfall.es</v>
          </cell>
          <cell r="G1433" t="str">
            <v>Eng. Pimenta Gonçalves</v>
          </cell>
          <cell r="H1433" t="str">
            <v>Contagem de pessoas e veículos</v>
          </cell>
          <cell r="I1433" t="str">
            <v>Part. N.º 3 CENTRO - RO</v>
          </cell>
        </row>
        <row r="1434">
          <cell r="A1434" t="str">
            <v>LANZINI</v>
          </cell>
          <cell r="B1434" t="str">
            <v>ELPOR</v>
          </cell>
          <cell r="C1434" t="str">
            <v>21 989 85 00</v>
          </cell>
          <cell r="D1434" t="str">
            <v>21 989 85 98</v>
          </cell>
          <cell r="E1434" t="str">
            <v>joao.filipe@elpor.pt</v>
          </cell>
          <cell r="F1434" t="str">
            <v>www.lanzini.it</v>
          </cell>
          <cell r="G1434" t="str">
            <v>Eng. Pimenta Gonçalves</v>
          </cell>
          <cell r="H1434" t="str">
            <v>Iluminação</v>
          </cell>
          <cell r="I1434" t="str">
            <v>Part. N.º 1 CENTRO - RO</v>
          </cell>
        </row>
        <row r="1435">
          <cell r="A1435" t="str">
            <v>OBL</v>
          </cell>
          <cell r="B1435" t="str">
            <v>OBL</v>
          </cell>
          <cell r="C1435" t="str">
            <v>212 110 720</v>
          </cell>
          <cell r="D1435" t="str">
            <v>212 110 739</v>
          </cell>
          <cell r="E1435" t="str">
            <v>obl@ip.pt</v>
          </cell>
          <cell r="F1435" t="str">
            <v>www.obl.pt</v>
          </cell>
          <cell r="H1435" t="str">
            <v>Sesenfumagem</v>
          </cell>
          <cell r="I1435" t="str">
            <v>Part. N.º 4 ESQUERDA- RO</v>
          </cell>
        </row>
        <row r="1436">
          <cell r="A1436" t="str">
            <v>D+HE</v>
          </cell>
          <cell r="B1436" t="str">
            <v>OBL</v>
          </cell>
          <cell r="C1436" t="str">
            <v>212 110 720</v>
          </cell>
          <cell r="D1436" t="str">
            <v>212 110 739</v>
          </cell>
          <cell r="E1436" t="str">
            <v>obl@ip.pt</v>
          </cell>
          <cell r="F1436" t="str">
            <v>www.dh-mechatronic.de</v>
          </cell>
          <cell r="G1436" t="str">
            <v>Também é destribuida pela ELPOR</v>
          </cell>
          <cell r="H1436" t="str">
            <v>Sesenfumagem</v>
          </cell>
          <cell r="I1436" t="str">
            <v>Part. N.º 4 ESQUERDA- RO</v>
          </cell>
        </row>
        <row r="1437">
          <cell r="A1437" t="str">
            <v>Ecodis</v>
          </cell>
          <cell r="B1437" t="str">
            <v>OBL</v>
          </cell>
          <cell r="C1437" t="str">
            <v>212 110 720</v>
          </cell>
          <cell r="D1437" t="str">
            <v>212 110 739</v>
          </cell>
          <cell r="E1437" t="str">
            <v>obl@ip.pt</v>
          </cell>
          <cell r="F1437" t="str">
            <v>www.dh-mechatronic.de</v>
          </cell>
          <cell r="G1437" t="str">
            <v>Também é destribuida pela ELPOR</v>
          </cell>
          <cell r="H1437" t="str">
            <v>Sesenfumagem</v>
          </cell>
          <cell r="I1437" t="str">
            <v>Part. N.º 4 ESQUERDA- RO</v>
          </cell>
        </row>
        <row r="1438">
          <cell r="A1438" t="str">
            <v>AXIS</v>
          </cell>
          <cell r="B1438" t="str">
            <v>Afina</v>
          </cell>
          <cell r="C1438" t="str">
            <v>212 109 258</v>
          </cell>
          <cell r="D1438" t="str">
            <v>212 109 268</v>
          </cell>
          <cell r="E1438" t="str">
            <v xml:space="preserve"> infosis@afina.pt</v>
          </cell>
          <cell r="F1438" t="str">
            <v>www.axis.com</v>
          </cell>
          <cell r="G1438" t="str">
            <v>Cont. Sr. Mário Duarte</v>
          </cell>
          <cell r="H1438" t="str">
            <v>CCTV</v>
          </cell>
        </row>
        <row r="1439">
          <cell r="A1439" t="str">
            <v>Quadriga</v>
          </cell>
          <cell r="B1439" t="str">
            <v>Quadriga</v>
          </cell>
          <cell r="C1439" t="str">
            <v>217 906 870</v>
          </cell>
          <cell r="D1439" t="str">
            <v>217 906 872</v>
          </cell>
          <cell r="E1439" t="str">
            <v>casadoestoril@netcabo.pt</v>
          </cell>
          <cell r="F1439" t="str">
            <v>www.quadriga.com</v>
          </cell>
          <cell r="G1439" t="str">
            <v>Cont.  Sr.  Eduardo Torres</v>
          </cell>
          <cell r="H1439" t="str">
            <v>Sistemas  Pay-TV</v>
          </cell>
        </row>
        <row r="1440">
          <cell r="A1440" t="str">
            <v>Pay-TV</v>
          </cell>
          <cell r="B1440" t="str">
            <v>Quadriga</v>
          </cell>
          <cell r="C1440" t="str">
            <v>217 906 870</v>
          </cell>
          <cell r="D1440" t="str">
            <v>217 906 872</v>
          </cell>
          <cell r="E1440" t="str">
            <v>casadoestoril@netcabo.pt</v>
          </cell>
          <cell r="F1440" t="str">
            <v>www.quadriga.com</v>
          </cell>
          <cell r="G1440" t="str">
            <v>Cont.  Sr.  Eduardo Torres</v>
          </cell>
          <cell r="H1440" t="str">
            <v>Sistemas  Pay-TV</v>
          </cell>
        </row>
        <row r="1441">
          <cell r="A1441" t="str">
            <v>Pay - TV</v>
          </cell>
          <cell r="B1441" t="str">
            <v>Quadriga</v>
          </cell>
          <cell r="C1441" t="str">
            <v>217 906 870</v>
          </cell>
          <cell r="D1441" t="str">
            <v>217 906 872</v>
          </cell>
          <cell r="E1441" t="str">
            <v>casadoestoril@netcabo.pt</v>
          </cell>
          <cell r="F1441" t="str">
            <v>www.quadriga.com</v>
          </cell>
          <cell r="G1441" t="str">
            <v>Cont.  Sr.  Eduardo Torres</v>
          </cell>
          <cell r="H1441" t="str">
            <v>Sistemas  Pay-TV</v>
          </cell>
        </row>
        <row r="1442">
          <cell r="A1442" t="str">
            <v>Reichle &amp; De-Massari</v>
          </cell>
          <cell r="B1442" t="str">
            <v>Tecnipêgê</v>
          </cell>
          <cell r="C1442" t="str">
            <v>214 967 170</v>
          </cell>
          <cell r="D1442" t="str">
            <v>214 967 170</v>
          </cell>
          <cell r="E1442" t="str">
            <v xml:space="preserve"> ana.goncalves@tecnipege.pt</v>
          </cell>
          <cell r="F1442" t="str">
            <v>www.spectrolux.pt</v>
          </cell>
          <cell r="G1442" t="str">
            <v>Eng. Pimenta Gonçalves</v>
          </cell>
          <cell r="H1442" t="str">
            <v>Cablagem estruturada</v>
          </cell>
          <cell r="I1442" t="str">
            <v>Part. N.º 3 CENTRO - RO</v>
          </cell>
        </row>
        <row r="1443">
          <cell r="A1443" t="str">
            <v>Reichle</v>
          </cell>
          <cell r="B1443" t="str">
            <v>Tecnipêgê</v>
          </cell>
          <cell r="C1443" t="str">
            <v>214 967 170</v>
          </cell>
          <cell r="D1443" t="str">
            <v>214 967 170</v>
          </cell>
          <cell r="E1443" t="str">
            <v xml:space="preserve"> ana.goncalves@tecnipege.pt</v>
          </cell>
          <cell r="G1443" t="str">
            <v>Eng. Pimenta Gonçalves</v>
          </cell>
          <cell r="H1443" t="str">
            <v>Cablagem estruturada</v>
          </cell>
        </row>
        <row r="1444">
          <cell r="A1444" t="str">
            <v>De-Massari</v>
          </cell>
          <cell r="B1444" t="str">
            <v>Tecnipêgê</v>
          </cell>
          <cell r="C1444" t="str">
            <v>214 967 170</v>
          </cell>
          <cell r="D1444" t="str">
            <v>214 967 170</v>
          </cell>
          <cell r="E1444" t="str">
            <v xml:space="preserve"> ana.goncalves@tecnipege.pt</v>
          </cell>
          <cell r="F1444" t="str">
            <v>www.footfall.es</v>
          </cell>
          <cell r="G1444" t="str">
            <v>Eng. Pimenta Gonçalves</v>
          </cell>
          <cell r="H1444" t="str">
            <v>Cablagem estruturada</v>
          </cell>
        </row>
        <row r="1445">
          <cell r="A1445" t="str">
            <v>ICS</v>
          </cell>
          <cell r="B1445" t="str">
            <v>Distrirede</v>
          </cell>
          <cell r="C1445" t="str">
            <v>263 200 480</v>
          </cell>
          <cell r="D1445" t="str">
            <v>263 200 489</v>
          </cell>
          <cell r="E1445" t="str">
            <v xml:space="preserve">isabel.gomes@distrirede.com </v>
          </cell>
          <cell r="F1445" t="str">
            <v>www.lanzini.it</v>
          </cell>
          <cell r="H1445" t="str">
            <v>Cablagem estruturada</v>
          </cell>
          <cell r="I1445" t="str">
            <v>Part. N.º 1 CENTRO - RO</v>
          </cell>
        </row>
        <row r="1446">
          <cell r="A1446" t="str">
            <v>Mitel</v>
          </cell>
          <cell r="B1446" t="str">
            <v>Distrirede</v>
          </cell>
          <cell r="C1446" t="str">
            <v>263 200 480</v>
          </cell>
          <cell r="D1446" t="str">
            <v>263 200 489</v>
          </cell>
          <cell r="E1446" t="str">
            <v xml:space="preserve">isabel.gomes@distrirede.com </v>
          </cell>
          <cell r="F1446" t="str">
            <v>www.obl.pt</v>
          </cell>
          <cell r="H1446" t="str">
            <v>Cablagem estruturada</v>
          </cell>
          <cell r="I1446" t="str">
            <v>Part. N.º 4 ESQUERDA- RO</v>
          </cell>
        </row>
        <row r="1447">
          <cell r="A1447" t="str">
            <v>Cloud</v>
          </cell>
          <cell r="B1447" t="str">
            <v>Luz e Som, Lda</v>
          </cell>
          <cell r="C1447" t="str">
            <v>229 385 560</v>
          </cell>
          <cell r="D1447" t="str">
            <v>229 385 561</v>
          </cell>
          <cell r="E1447" t="str">
            <v>obl@ip.pt</v>
          </cell>
          <cell r="F1447" t="str">
            <v>www.dh-mechatronic.de</v>
          </cell>
          <cell r="H1447" t="str">
            <v>Equipamento Som</v>
          </cell>
          <cell r="I1447" t="str">
            <v>Part. N.º 4 ESQUERDA- RO</v>
          </cell>
        </row>
        <row r="1448">
          <cell r="A1448" t="str">
            <v>Civic</v>
          </cell>
          <cell r="B1448" t="str">
            <v>Civic</v>
          </cell>
          <cell r="C1448" t="str">
            <v>+39 02484350.1</v>
          </cell>
          <cell r="D1448" t="str">
            <v>+39 02484350.51</v>
          </cell>
          <cell r="E1448" t="str">
            <v>info@civic.it</v>
          </cell>
          <cell r="F1448" t="str">
            <v>www.civic.it</v>
          </cell>
          <cell r="G1448" t="str">
            <v>Não tem representação em Portugal</v>
          </cell>
          <cell r="H1448" t="str">
            <v>Iluminação</v>
          </cell>
          <cell r="I1448" t="str">
            <v>Eng. Avelar</v>
          </cell>
        </row>
        <row r="1449">
          <cell r="A1449" t="str">
            <v>Burkert</v>
          </cell>
          <cell r="B1449" t="str">
            <v>ESAI</v>
          </cell>
          <cell r="C1449" t="str">
            <v>219 583 330</v>
          </cell>
          <cell r="D1449" t="str">
            <v>219 583 349</v>
          </cell>
          <cell r="E1449" t="str">
            <v>esai.lda@mail.telepac.pt</v>
          </cell>
          <cell r="F1449" t="str">
            <v>Desconhecida</v>
          </cell>
          <cell r="H1449" t="str">
            <v>Instrumentação</v>
          </cell>
          <cell r="I1449" t="str">
            <v>Eng. ª Celeste</v>
          </cell>
        </row>
        <row r="1450">
          <cell r="A1450" t="str">
            <v>Crowcon</v>
          </cell>
          <cell r="B1450" t="str">
            <v>ESAI</v>
          </cell>
          <cell r="C1450" t="str">
            <v>219 583 330</v>
          </cell>
          <cell r="D1450" t="str">
            <v>219 583 349</v>
          </cell>
          <cell r="E1450" t="str">
            <v>esai.lda@mail.telepac.pt</v>
          </cell>
          <cell r="F1450" t="str">
            <v>Desconhecida</v>
          </cell>
          <cell r="G1450" t="str">
            <v>Cont.  Sr.  Eduardo Torres</v>
          </cell>
          <cell r="H1450" t="str">
            <v>Instrumentação</v>
          </cell>
          <cell r="I1450" t="str">
            <v>Eng. ª Celeste</v>
          </cell>
        </row>
        <row r="1451">
          <cell r="A1451" t="str">
            <v>Itec</v>
          </cell>
          <cell r="B1451" t="str">
            <v>ESAI</v>
          </cell>
          <cell r="C1451" t="str">
            <v>219 583 330</v>
          </cell>
          <cell r="D1451" t="str">
            <v>219 583 349</v>
          </cell>
          <cell r="E1451" t="str">
            <v>esai.lda@mail.telepac.pt</v>
          </cell>
          <cell r="F1451" t="str">
            <v>Desconhecida</v>
          </cell>
          <cell r="G1451" t="str">
            <v>Cont.  Sr.  Eduardo Torres</v>
          </cell>
          <cell r="H1451" t="str">
            <v>Instrumentação</v>
          </cell>
          <cell r="I1451" t="str">
            <v>Eng. ª Celeste</v>
          </cell>
        </row>
        <row r="1452">
          <cell r="A1452" t="str">
            <v>Ultraflux</v>
          </cell>
          <cell r="B1452" t="str">
            <v>ESAI</v>
          </cell>
          <cell r="C1452" t="str">
            <v>219 583 330</v>
          </cell>
          <cell r="D1452" t="str">
            <v>219 583 349</v>
          </cell>
          <cell r="E1452" t="str">
            <v>esai.lda@mail.telepac.pt</v>
          </cell>
          <cell r="F1452" t="str">
            <v>Desconhecida</v>
          </cell>
          <cell r="G1452" t="str">
            <v>Cont.  Sr.  Eduardo Torres</v>
          </cell>
          <cell r="H1452" t="str">
            <v>Instrumentação</v>
          </cell>
          <cell r="I1452" t="str">
            <v>Eng. ª Celeste</v>
          </cell>
        </row>
        <row r="1453">
          <cell r="A1453" t="str">
            <v>Ecom</v>
          </cell>
          <cell r="B1453" t="str">
            <v>ESAI</v>
          </cell>
          <cell r="C1453" t="str">
            <v>219 583 330</v>
          </cell>
          <cell r="D1453" t="str">
            <v>219 583 349</v>
          </cell>
          <cell r="E1453" t="str">
            <v>esai.lda@mail.telepac.pt</v>
          </cell>
          <cell r="F1453" t="str">
            <v>Desconhecida</v>
          </cell>
          <cell r="G1453" t="str">
            <v>Eng. Pimenta Gonçalves</v>
          </cell>
          <cell r="H1453" t="str">
            <v>Instrumentação</v>
          </cell>
          <cell r="I1453" t="str">
            <v>Eng. ª Celeste</v>
          </cell>
        </row>
        <row r="1454">
          <cell r="A1454" t="str">
            <v>ASD</v>
          </cell>
          <cell r="B1454" t="str">
            <v>ESAI</v>
          </cell>
          <cell r="C1454" t="str">
            <v>219 583 330</v>
          </cell>
          <cell r="D1454" t="str">
            <v>219 583 349</v>
          </cell>
          <cell r="E1454" t="str">
            <v>esai.lda@mail.telepac.pt</v>
          </cell>
          <cell r="F1454" t="str">
            <v>Desconhecida</v>
          </cell>
          <cell r="G1454" t="str">
            <v>Eng. Pimenta Gonçalves</v>
          </cell>
          <cell r="H1454" t="str">
            <v>Instrumentação</v>
          </cell>
        </row>
        <row r="1455">
          <cell r="A1455" t="str">
            <v>De-Massari</v>
          </cell>
          <cell r="B1455" t="str">
            <v>Tecnipêgê</v>
          </cell>
          <cell r="C1455" t="str">
            <v>214 967 170</v>
          </cell>
          <cell r="D1455" t="str">
            <v>214 967 170</v>
          </cell>
          <cell r="E1455" t="str">
            <v xml:space="preserve"> ana.goncalves@tecnipege.pt</v>
          </cell>
          <cell r="G1455" t="str">
            <v>Eng. Pimenta Gonçalves</v>
          </cell>
          <cell r="H1455" t="str">
            <v>Cablagem estruturada</v>
          </cell>
        </row>
        <row r="1456">
          <cell r="A1456" t="str">
            <v>ICS</v>
          </cell>
          <cell r="B1456" t="str">
            <v>Distrirede</v>
          </cell>
          <cell r="C1456" t="str">
            <v>263 200 480</v>
          </cell>
          <cell r="D1456" t="str">
            <v>263 200 489</v>
          </cell>
          <cell r="E1456" t="str">
            <v xml:space="preserve">isabel.gomes@distrirede.com </v>
          </cell>
          <cell r="H1456" t="str">
            <v>Cablagem estruturada</v>
          </cell>
        </row>
        <row r="1457">
          <cell r="A1457" t="str">
            <v>Mitel</v>
          </cell>
          <cell r="B1457" t="str">
            <v>Distrirede</v>
          </cell>
          <cell r="C1457" t="str">
            <v>263 200 480</v>
          </cell>
          <cell r="D1457" t="str">
            <v>263 200 489</v>
          </cell>
          <cell r="E1457" t="str">
            <v xml:space="preserve">isabel.gomes@distrirede.com </v>
          </cell>
          <cell r="H1457" t="str">
            <v>Cablagem estruturada</v>
          </cell>
        </row>
        <row r="1458">
          <cell r="A1458" t="str">
            <v>Cloud</v>
          </cell>
          <cell r="B1458" t="str">
            <v>Luz e Som, Lda</v>
          </cell>
          <cell r="C1458" t="str">
            <v>229 385 560</v>
          </cell>
          <cell r="D1458" t="str">
            <v>229 385 561</v>
          </cell>
          <cell r="H1458" t="str">
            <v>Equipamento Som</v>
          </cell>
        </row>
        <row r="1459">
          <cell r="A1459" t="str">
            <v>Civic</v>
          </cell>
          <cell r="B1459" t="str">
            <v>Civic</v>
          </cell>
          <cell r="C1459" t="str">
            <v>+39 02484350.1</v>
          </cell>
          <cell r="D1459" t="str">
            <v>+39 02484350.51</v>
          </cell>
          <cell r="E1459" t="str">
            <v>info@civic.it</v>
          </cell>
          <cell r="F1459" t="str">
            <v>www.civic.it</v>
          </cell>
          <cell r="G1459" t="str">
            <v>Não tem representação em Portugal</v>
          </cell>
          <cell r="H1459" t="str">
            <v>Iluminação</v>
          </cell>
          <cell r="I1459" t="str">
            <v>Eng. Avelar</v>
          </cell>
        </row>
        <row r="1460">
          <cell r="A1460" t="str">
            <v>Burkert</v>
          </cell>
          <cell r="B1460" t="str">
            <v>ESAI</v>
          </cell>
          <cell r="C1460" t="str">
            <v>219 583 330</v>
          </cell>
          <cell r="D1460" t="str">
            <v>219 583 349</v>
          </cell>
          <cell r="E1460" t="str">
            <v>esai.lda@mail.telepac.pt</v>
          </cell>
          <cell r="F1460" t="str">
            <v>Desconhecida</v>
          </cell>
          <cell r="H1460" t="str">
            <v>Instrumentação</v>
          </cell>
          <cell r="I1460" t="str">
            <v>Eng. ª Celeste</v>
          </cell>
        </row>
        <row r="1461">
          <cell r="A1461" t="str">
            <v>Crowcon</v>
          </cell>
          <cell r="B1461" t="str">
            <v>ESAI</v>
          </cell>
          <cell r="C1461" t="str">
            <v>219 583 330</v>
          </cell>
          <cell r="D1461" t="str">
            <v>219 583 349</v>
          </cell>
          <cell r="E1461" t="str">
            <v>esai.lda@mail.telepac.pt</v>
          </cell>
          <cell r="F1461" t="str">
            <v>Desconhecida</v>
          </cell>
          <cell r="H1461" t="str">
            <v>Instrumentação</v>
          </cell>
          <cell r="I1461" t="str">
            <v>Eng. ª Celeste</v>
          </cell>
        </row>
        <row r="1462">
          <cell r="A1462" t="str">
            <v>Itec</v>
          </cell>
          <cell r="B1462" t="str">
            <v>ESAI</v>
          </cell>
          <cell r="C1462" t="str">
            <v>219 583 330</v>
          </cell>
          <cell r="D1462" t="str">
            <v>219 583 349</v>
          </cell>
          <cell r="E1462" t="str">
            <v>esai.lda@mail.telepac.pt</v>
          </cell>
          <cell r="F1462" t="str">
            <v>Desconhecida</v>
          </cell>
          <cell r="H1462" t="str">
            <v>Instrumentação</v>
          </cell>
          <cell r="I1462" t="str">
            <v>Eng. ª Celeste</v>
          </cell>
        </row>
        <row r="1463">
          <cell r="A1463" t="str">
            <v>Ultraflux</v>
          </cell>
          <cell r="B1463" t="str">
            <v>ESAI</v>
          </cell>
          <cell r="C1463" t="str">
            <v>219 583 330</v>
          </cell>
          <cell r="D1463" t="str">
            <v>219 583 349</v>
          </cell>
          <cell r="E1463" t="str">
            <v>esai.lda@mail.telepac.pt</v>
          </cell>
          <cell r="F1463" t="str">
            <v>Desconhecida</v>
          </cell>
          <cell r="H1463" t="str">
            <v>Instrumentação</v>
          </cell>
          <cell r="I1463" t="str">
            <v>Eng. ª Celeste</v>
          </cell>
        </row>
        <row r="1464">
          <cell r="A1464" t="str">
            <v>Ecom</v>
          </cell>
          <cell r="B1464" t="str">
            <v>ESAI</v>
          </cell>
          <cell r="C1464" t="str">
            <v>219 583 330</v>
          </cell>
          <cell r="D1464" t="str">
            <v>219 583 349</v>
          </cell>
          <cell r="E1464" t="str">
            <v>esai.lda@mail.telepac.pt</v>
          </cell>
          <cell r="F1464" t="str">
            <v>Desconhecida</v>
          </cell>
          <cell r="H1464" t="str">
            <v>Instrumentação</v>
          </cell>
          <cell r="I1464" t="str">
            <v>Eng. ª Celeste</v>
          </cell>
        </row>
        <row r="1465">
          <cell r="A1465" t="str">
            <v>ASD</v>
          </cell>
          <cell r="B1465" t="str">
            <v>ESAI</v>
          </cell>
          <cell r="C1465" t="str">
            <v>219 583 330</v>
          </cell>
          <cell r="D1465" t="str">
            <v>219 583 349</v>
          </cell>
          <cell r="E1465" t="str">
            <v>esai.lda@mail.telepac.pt</v>
          </cell>
          <cell r="F1465" t="str">
            <v>Desconhecida</v>
          </cell>
          <cell r="H1465" t="str">
            <v>Instrumentação</v>
          </cell>
        </row>
        <row r="1466">
          <cell r="A1466" t="str">
            <v>PSR</v>
          </cell>
          <cell r="B1466" t="str">
            <v>Engisom</v>
          </cell>
          <cell r="C1466" t="str">
            <v>217 648 384</v>
          </cell>
          <cell r="D1466" t="str">
            <v>217 648 386</v>
          </cell>
          <cell r="E1466" t="str">
            <v>Desconhecido</v>
          </cell>
          <cell r="F1466" t="str">
            <v>www.psr.es</v>
          </cell>
          <cell r="H1466" t="str">
            <v>Pára-raios</v>
          </cell>
        </row>
        <row r="1467">
          <cell r="A1467" t="str">
            <v>Neri</v>
          </cell>
          <cell r="B1467" t="str">
            <v>DECORLIGHT</v>
          </cell>
          <cell r="C1467" t="str">
            <v>214 527 140</v>
          </cell>
          <cell r="D1467" t="str">
            <v>214 527 141</v>
          </cell>
          <cell r="E1467" t="str">
            <v>decorlight@hotmail.com</v>
          </cell>
          <cell r="F1467" t="str">
            <v>www.neridomenico.com</v>
          </cell>
          <cell r="G1467" t="str">
            <v>Sr. Delfim Dias</v>
          </cell>
          <cell r="H1467" t="str">
            <v>Iluminação</v>
          </cell>
          <cell r="I1467" t="str">
            <v>Pasta 54 e Eng. Avelar</v>
          </cell>
        </row>
        <row r="1468">
          <cell r="A1468" t="str">
            <v>SILL</v>
          </cell>
          <cell r="B1468" t="str">
            <v>DECORLIGHT</v>
          </cell>
          <cell r="C1468" t="str">
            <v>215 527 140</v>
          </cell>
          <cell r="D1468" t="str">
            <v>215 527 141</v>
          </cell>
          <cell r="E1468" t="str">
            <v>decorlight@hotmail.com</v>
          </cell>
          <cell r="F1468" t="str">
            <v>www.sill-lighting.com</v>
          </cell>
          <cell r="G1468" t="str">
            <v>Sr. Delfim Dias</v>
          </cell>
          <cell r="H1468" t="str">
            <v>Iluminação</v>
          </cell>
          <cell r="I1468" t="str">
            <v>Pasta 54 e Eng. Avelar</v>
          </cell>
        </row>
        <row r="1505">
          <cell r="A1505" t="str">
            <v xml:space="preserve">Para introduzir uma nova marca seleccione células desde a A1 a 1503 (As duas linhas visíveis), de seguida vá ao menu "Dados" e de seguida "Formulário" ( Data e Form ).   </v>
          </cell>
        </row>
        <row r="1510">
          <cell r="A1510" t="str">
            <v xml:space="preserve">Para introduzir uma nova marca seleccione células desde a A1 a 1503 (As duas linhas visíveis), de seguida vá ao menu "Dados" e de seguida "Formulário" ( Data e Form ).   </v>
          </cell>
        </row>
        <row r="1511">
          <cell r="A1511" t="str">
            <v xml:space="preserve">Para introduzir uma nova marca seleccione células desde a A1 a 1503 (As duas linhas visíveis), de seguida vá ao menu "Dados" e de seguida "Formulário" ( Data e Form ).   </v>
          </cell>
        </row>
        <row r="1512">
          <cell r="A1512" t="str">
            <v xml:space="preserve">Para introduzir uma nova marca seleccione células desde a A1 a 1503 (As duas linhas visíveis), de seguida vá ao menu "Dados" e de seguida "Formulário" ( Data e Form ).   </v>
          </cell>
        </row>
        <row r="1517">
          <cell r="A1517" t="str">
            <v xml:space="preserve">Para introduzir uma nova marca seleccione células desde a A1 a 1503 (As duas linhas visíveis), de seguida vá ao menu "Dados" e de seguida "Formulário" ( Data e Form ).   </v>
          </cell>
        </row>
        <row r="1536">
          <cell r="A1536" t="str">
            <v xml:space="preserve">Para introduzir uma nova marca seleccione células desde a A1 a 1503 (As duas linhas visíveis), de seguida vá ao menu "Dados" e de seguida "Formulário" ( Data e Form ).   </v>
          </cell>
        </row>
        <row r="1539">
          <cell r="A1539" t="str">
            <v xml:space="preserve">Para introduzir uma nova marca seleccione células desde a A1 a 1503 (As duas linhas visíveis), de seguida vá ao menu "Dados" e de seguida "Formulário" ( Data e Form ).   </v>
          </cell>
        </row>
        <row r="1540">
          <cell r="A1540" t="str">
            <v xml:space="preserve">Para introduzir uma nova marca seleccione células desde a A1 a 1503 (As duas linhas visíveis), de seguida vá ao menu "Dados" e de seguida "Formulário" ( Data e Form ).   </v>
          </cell>
        </row>
        <row r="1541">
          <cell r="A1541" t="str">
            <v xml:space="preserve">Para introduzir uma nova marca seleccione células desde a A1 a 1503 (As duas linhas visíveis), de seguida vá ao menu "Dados" e de seguida "Formulário" ( Data e Form ).   </v>
          </cell>
        </row>
        <row r="1542">
          <cell r="A1542" t="str">
            <v xml:space="preserve">Para introduzir uma nova marca seleccione células desde a A1 a 1503 (As duas linhas visíveis), de seguida vá ao menu "Dados" e de seguida "Formulário" ( Data e Form ).   </v>
          </cell>
        </row>
        <row r="1543">
          <cell r="A1543" t="str">
            <v xml:space="preserve">Para introduzir uma nova marca seleccione células desde a A1 a 1503 (As duas linhas visíveis), de seguida vá ao menu "Dados" e de seguida "Formulário" ( Data e Form ).   </v>
          </cell>
        </row>
        <row r="1544">
          <cell r="A1544" t="str">
            <v xml:space="preserve">Para introduzir uma nova marca seleccione células desde a A1 a 1503 (As duas linhas visíveis), de seguida vá ao menu "Dados" e de seguida "Formulário" ( Data e Form ).   </v>
          </cell>
        </row>
        <row r="1546">
          <cell r="A1546" t="str">
            <v xml:space="preserve">Para introduzir uma nova marca seleccione células desde a A1 a 1503 (As duas linhas visíveis), de seguida vá ao menu "Dados" e de seguida "Formulário" ( Data e Form ).   </v>
          </cell>
        </row>
        <row r="1547">
          <cell r="A1547" t="str">
            <v xml:space="preserve">Para introduzir uma nova marca seleccione células desde a A1 a 1503 (As duas linhas visíveis), de seguida vá ao menu "Dados" e de seguida "Formulário" ( Data e Form ).   </v>
          </cell>
        </row>
        <row r="1548">
          <cell r="A1548" t="str">
            <v xml:space="preserve">Para introduzir uma nova marca seleccione células desde a A1 a 1503 (As duas linhas visíveis), de seguida vá ao menu "Dados" e de seguida "Formulário" ( Data e Form ).   </v>
          </cell>
        </row>
        <row r="1549">
          <cell r="A1549" t="str">
            <v xml:space="preserve">Para introduzir uma nova marca seleccione células desde a A1 a 1503 (As duas linhas visíveis), de seguida vá ao menu "Dados" e de seguida "Formulário" ( Data e Form ).   </v>
          </cell>
        </row>
        <row r="1551">
          <cell r="A1551" t="str">
            <v xml:space="preserve">Para introduzir uma nova marca seleccione células desde a A1 a 1503 (As duas linhas visíveis), de seguida vá ao menu "Dados" e de seguida "Formulário" ( Data e Form ).   </v>
          </cell>
        </row>
        <row r="1552">
          <cell r="A1552" t="str">
            <v xml:space="preserve">Para introduzir uma nova marca seleccione células desde a A1 a 1503 (As duas linhas visíveis), de seguida vá ao menu "Dados" e de seguida "Formulário" ( Data e Form ).   </v>
          </cell>
        </row>
        <row r="1553">
          <cell r="A1553" t="str">
            <v xml:space="preserve">Para introduzir uma nova marca seleccione células desde a A1 a 1503 (As duas linhas visíveis), de seguida vá ao menu "Dados" e de seguida "Formulário" ( Data e Form ).   </v>
          </cell>
        </row>
        <row r="1556">
          <cell r="A1556" t="str">
            <v xml:space="preserve">Para introduzir uma nova marca seleccione células desde a A1 a 1503 (As duas linhas visíveis), de seguida vá ao menu "Dados" e de seguida "Formulário" ( Data e Form ).   </v>
          </cell>
        </row>
        <row r="1558">
          <cell r="A1558" t="str">
            <v xml:space="preserve">Para introduzir uma nova marca seleccione células desde a A1 a 1503 (As duas linhas visíveis), de seguida vá ao menu "Dados" e de seguida "Formulário" ( Data e Form ).   </v>
          </cell>
        </row>
        <row r="1559">
          <cell r="A1559" t="str">
            <v xml:space="preserve">Para introduzir uma nova marca seleccione células desde a A1 a 1503 (As duas linhas visíveis), de seguida vá ao menu "Dados" e de seguida "Formulário" ( Data e Form ).   </v>
          </cell>
        </row>
        <row r="1562">
          <cell r="A1562" t="str">
            <v xml:space="preserve">Para introduzir uma nova marca seleccione células desde a A1 a 1503 (As duas linhas visíveis), de seguida vá ao menu "Dados" e de seguida "Formulário" ( Data e Form ).   </v>
          </cell>
        </row>
        <row r="1570">
          <cell r="A1570" t="str">
            <v xml:space="preserve">Para introduzir uma nova marca seleccione células desde a A1 a 1503 (As duas linhas visíveis), de seguida vá ao menu "Dados" e de seguida "Formulário" ( Data e Form ).   </v>
          </cell>
        </row>
        <row r="1571">
          <cell r="A1571" t="str">
            <v xml:space="preserve">Para introduzir uma nova marca seleccione células desde a A1 a 1503 (As duas linhas visíveis), de seguida vá ao menu "Dados" e de seguida "Formulário" ( Data e Form ).   </v>
          </cell>
        </row>
        <row r="1572">
          <cell r="A1572" t="str">
            <v xml:space="preserve">Para introduzir uma nova marca seleccione células desde a A1 a 1503 (As duas linhas visíveis), de seguida vá ao menu "Dados" e de seguida "Formulário" ( Data e Form ).   </v>
          </cell>
        </row>
        <row r="1573">
          <cell r="A1573" t="str">
            <v xml:space="preserve">Para introduzir uma nova marca seleccione células desde a A1 a 1503 (As duas linhas visíveis), de seguida vá ao menu "Dados" e de seguida "Formulário" ( Data e Form ).   </v>
          </cell>
        </row>
        <row r="1574">
          <cell r="A1574" t="str">
            <v xml:space="preserve">Para introduzir uma nova marca seleccione células desde a A1 a 1503 (As duas linhas visíveis), de seguida vá ao menu "Dados" e de seguida "Formulário" ( Data e Form ).   </v>
          </cell>
        </row>
        <row r="1575">
          <cell r="A1575" t="str">
            <v xml:space="preserve">Para introduzir uma nova marca seleccione células desde a A1 a 1503 (As duas linhas visíveis), de seguida vá ao menu "Dados" e de seguida "Formulário" ( Data e Form ).   </v>
          </cell>
        </row>
        <row r="1585">
          <cell r="A1585" t="str">
            <v xml:space="preserve">Para introduzir uma nova marca seleccione células desde a A1 a 1503 (As duas linhas visíveis), de seguida vá ao menu "Dados" e de seguida "Formulário" ( Data e Form ).   </v>
          </cell>
        </row>
        <row r="1586">
          <cell r="A1586" t="str">
            <v xml:space="preserve">Para introduzir uma nova marca seleccione células desde a A1 a 1503 (As duas linhas visíveis), de seguida vá ao menu "Dados" e de seguida "Formulário" ( Data e Form ).   </v>
          </cell>
        </row>
        <row r="1587">
          <cell r="A1587" t="str">
            <v xml:space="preserve">Para introduzir uma nova marca seleccione células desde a A1 a 1503 (As duas linhas visíveis), de seguida vá ao menu "Dados" e de seguida "Formulário" ( Data e Form ).   </v>
          </cell>
        </row>
        <row r="1588">
          <cell r="A1588" t="str">
            <v xml:space="preserve">Para introduzir uma nova marca seleccione células desde a A1 a 1503 (As duas linhas visíveis), de seguida vá ao menu "Dados" e de seguida "Formulário" ( Data e Form ).   </v>
          </cell>
        </row>
        <row r="1591">
          <cell r="A1591" t="str">
            <v xml:space="preserve">Para introduzir uma nova marca seleccione células desde a A1 a 1503 (As duas linhas visíveis), de seguida vá ao menu "Dados" e de seguida "Formulário" ( Data e Form ).   </v>
          </cell>
        </row>
        <row r="1596">
          <cell r="A1596" t="str">
            <v xml:space="preserve">Para introduzir uma nova marca seleccione células desde a A1 a 1503 (As duas linhas visíveis), de seguida vá ao menu "Dados" e de seguida "Formulário" ( Data e Form ).   </v>
          </cell>
        </row>
        <row r="1597">
          <cell r="A1597" t="str">
            <v xml:space="preserve">Para introduzir uma nova marca seleccione células desde a A1 a 1503 (As duas linhas visíveis), de seguida vá ao menu "Dados" e de seguida "Formulário" ( Data e Form ).   </v>
          </cell>
        </row>
        <row r="1602">
          <cell r="A1602" t="str">
            <v xml:space="preserve">Para introduzir uma nova marca seleccione células desde a A1 a 1503 (As duas linhas visíveis), de seguida vá ao menu "Dados" e de seguida "Formulário" ( Data e Form ).   </v>
          </cell>
        </row>
        <row r="1604">
          <cell r="A1604" t="str">
            <v xml:space="preserve">Para introduzir uma nova marca seleccione células desde a A1 a 1503 (As duas linhas visíveis), de seguida vá ao menu "Dados" e de seguida "Formulário" ( Data e Form ).   </v>
          </cell>
        </row>
        <row r="1606">
          <cell r="A1606" t="str">
            <v xml:space="preserve">Para introduzir uma nova marca seleccione células desde a A1 a 1503 (As duas linhas visíveis), de seguida vá ao menu "Dados" e de seguida "Formulário" ( Data e Form ).   </v>
          </cell>
        </row>
        <row r="1607">
          <cell r="A1607" t="str">
            <v xml:space="preserve">Para introduzir uma nova marca seleccione células desde a A1 a 1503 (As duas linhas visíveis), de seguida vá ao menu "Dados" e de seguida "Formulário" ( Data e Form ).   </v>
          </cell>
        </row>
        <row r="1608">
          <cell r="A1608" t="str">
            <v xml:space="preserve">Para introduzir uma nova marca seleccione células desde a A1 a 1503 (As duas linhas visíveis), de seguida vá ao menu "Dados" e de seguida "Formulário" ( Data e Form ).   </v>
          </cell>
        </row>
        <row r="1611">
          <cell r="A1611" t="str">
            <v xml:space="preserve">Para introduzir uma nova marca seleccione células desde a A1 a 1503 (As duas linhas visíveis), de seguida vá ao menu "Dados" e de seguida "Formulário" ( Data e Form ).   </v>
          </cell>
        </row>
        <row r="1612">
          <cell r="A1612" t="str">
            <v xml:space="preserve">Para introduzir uma nova marca seleccione células desde a A1 a 1503 (As duas linhas visíveis), de seguida vá ao menu "Dados" e de seguida "Formulário" ( Data e Form ).   </v>
          </cell>
        </row>
        <row r="1616">
          <cell r="A1616" t="str">
            <v xml:space="preserve">Para introduzir uma nova marca seleccione células desde a A1 a 1503 (As duas linhas visíveis), de seguida vá ao menu "Dados" e de seguida "Formulário" ( Data e Form ).   </v>
          </cell>
        </row>
        <row r="1618">
          <cell r="A1618" t="str">
            <v xml:space="preserve">Para introduzir uma nova marca seleccione células desde a A1 a 1503 (As duas linhas visíveis), de seguida vá ao menu "Dados" e de seguida "Formulário" ( Data e Form ).   </v>
          </cell>
        </row>
        <row r="1620">
          <cell r="A1620" t="str">
            <v xml:space="preserve">Para introduzir uma nova marca seleccione células desde a A1 a 1503 (As duas linhas visíveis), de seguida vá ao menu "Dados" e de seguida "Formulário" ( Data e Form ).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D"/>
      <sheetName val="ORC"/>
      <sheetName val="MQ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al"/>
      <sheetName val="Quantidades"/>
      <sheetName val="Report"/>
      <sheetName val="Sheet2"/>
      <sheetName val="VT 1"/>
    </sheetNames>
    <sheetDataSet>
      <sheetData sheetId="0" refreshError="1"/>
      <sheetData sheetId="1" refreshError="1">
        <row r="439">
          <cell r="E439"/>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Maria de Fátima Pereira" id="{3C1D55D1-E0DC-4013-A63C-25AC2664C030}" userId="S::m.pereira@ADP.PT::c87de72a-41d1-45d1-910d-6c469560f75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2" dT="2023-03-23T12:42:01.06" personId="{3C1D55D1-E0DC-4013-A63C-25AC2664C030}" id="{68B2E3F8-5932-475D-AC10-4B7F2DB2941A}">
    <text>São contabilizados os maeriais a reutilizar na própria obra, com exceção dos solos provenientes da obra a reutilizar na própria obra. Estes serão contabilizados noutro quadro.</text>
  </threadedComment>
  <threadedComment ref="F3" dT="2023-03-23T12:07:20.12" personId="{3C1D55D1-E0DC-4013-A63C-25AC2664C030}" id="{EC54C483-AF93-46CD-8B89-FFEC82BB011C}">
    <text>Inserir a tipologia de material de acordo com a opções definidas.</text>
  </threadedComment>
  <threadedComment ref="G3" dT="2023-03-23T12:08:41.40" personId="{3C1D55D1-E0DC-4013-A63C-25AC2664C030}" id="{6B64C7DD-A415-4CA3-8A47-5A7E3B72DB37}">
    <text>A lista de materias deverá ser definida em projeto, mediante a especificidade do mesmo, e, se necessário, atualizada na fase de obra.</text>
  </threadedComment>
  <threadedComment ref="H3" dT="2023-03-23T12:10:43.74" personId="{3C1D55D1-E0DC-4013-A63C-25AC2664C030}" id="{567F5C12-5863-43F5-9C2D-FFC0E70CE79E}">
    <text>Estando a lista de materiais definida na sheet "Fatores Conversão", com a respetiva informação a considerar para cada material, esta coluna pode ser automatizada.</text>
  </threadedComment>
  <threadedComment ref="I3" dT="2023-03-23T12:10:55.40" personId="{3C1D55D1-E0DC-4013-A63C-25AC2664C030}" id="{C57BE822-42DE-428A-A0AD-038A624F7A84}">
    <text>Estando a lista de materiais definida na sheet "Fatores Conversão", com a respetiva informação a considerar para cada material, esta coluna pode ser automatizada.</text>
  </threadedComment>
  <threadedComment ref="J3" dT="2023-03-23T12:14:05.14" personId="{3C1D55D1-E0DC-4013-A63C-25AC2664C030}" id="{133AFF7F-226E-45C0-A062-603E36C732A2}">
    <text>Para o cálculo da quantidade a circular em obra terá de se ter em consideração as unidades do artigo e da massa específica/factor de conversão.
Por exemplo, no caso de remoção de uma quantidade de pavimento espressa em m2, sendo a massa específica em kg/m3, é necessário considerar a espessura da camada a remover, a qual estará indicada no texto do artigo.</text>
  </threadedComment>
  <threadedComment ref="L3" dT="2023-03-23T12:18:35.52" personId="{3C1D55D1-E0DC-4013-A63C-25AC2664C030}" id="{1EE68648-7575-4917-907F-B739561BAF8B}">
    <text>Nesta coluna é considerada a quantidade de Matérias Primas na empreitada.
A fórmula definida considera a quantidade a circular em obra (Coluna J), para os artigos considerados como "Matéria Prima" (Coluna F).</text>
  </threadedComment>
  <threadedComment ref="M3" dT="2023-03-23T12:21:20.82" personId="{3C1D55D1-E0DC-4013-A63C-25AC2664C030}" id="{EDBA8B00-6321-4FF3-8B2B-89F0E1B432F2}">
    <text>Escolher uma opção.</text>
  </threadedComment>
  <threadedComment ref="N3" dT="2023-03-23T12:24:36.61" personId="{3C1D55D1-E0DC-4013-A63C-25AC2664C030}" id="{56218280-95F3-4A5A-9ACB-1D2C9FA0DE3F}">
    <text>Caso se considere que existe a incorporação de materiais reciclado (assumir "S" na coluna M), é quantificada a quantidade total na empreitada (coluna L).</text>
  </threadedComment>
  <threadedComment ref="O3" dT="2023-03-23T12:26:25.70" personId="{3C1D55D1-E0DC-4013-A63C-25AC2664C030}" id="{2E35123E-5F29-40CA-A375-D017BF2444B6}">
    <text>Estando a lista de materiais definida na sheet "Fatores Conversão", com a respetiva informação a considerar para cada material, esta coluna pode ser automatizada.</text>
  </threadedComment>
  <threadedComment ref="Q3" dT="2023-03-23T12:28:45.98" personId="{3C1D55D1-E0DC-4013-A63C-25AC2664C030}" id="{CA0E902E-3252-4039-90E8-14FFA3B03B3D}">
    <text>A quantidade miníma e máxima é calculada com base nas % min e máx que estão definidas, para cada material, na sheet "Factores Conversão".</text>
  </threadedComment>
  <threadedComment ref="S3" dT="2023-03-23T15:56:04.91" personId="{3C1D55D1-E0DC-4013-A63C-25AC2664C030}" id="{95B64EF9-B21F-4323-98FF-53337EB82A83}">
    <text>Identificar se existe ou não comprovativo ou se é Não Aplicável.</text>
  </threadedComment>
  <threadedComment ref="T3" dT="2023-03-23T12:33:45.14" personId="{3C1D55D1-E0DC-4013-A63C-25AC2664C030}" id="{12022F02-8D46-40E4-9E89-2EC041FAF440}">
    <text>Para os artigos em que seja identificada a existencia de comprovativo na coluna S, deverá ser introduzido o link com a localização no documento.</text>
  </threadedComment>
  <threadedComment ref="V3" dT="2023-03-23T15:57:05.63" personId="{3C1D55D1-E0DC-4013-A63C-25AC2664C030}" id="{034502EC-785F-496F-8AE7-D6AF66553693}">
    <text>Identificar qual a origem do material a reutilizar.</text>
  </threadedComment>
  <threadedComment ref="W3" dT="2023-03-23T12:46:22.26" personId="{3C1D55D1-E0DC-4013-A63C-25AC2664C030}" id="{A6AFCEB6-03D3-4A17-B27E-CBE6B62F1317}">
    <text>Estando a lista de materiais definida na sheet "Fatores Conversão", com a respetiva informação a considerar para cada material, esta coluna pode ser automatizada.
Serão contabilizados os artigos cuja Tipologia (coluna F) é "Rreutilização", excluindo os Solos e Rochas/Terras não contaminados, provenientes da própria obra e que serão reutilizados na própria obra.</text>
  </threadedComment>
  <threadedComment ref="X3" dT="2023-03-23T12:48:27.93" personId="{3C1D55D1-E0DC-4013-A63C-25AC2664C030}" id="{1C5C322C-22ED-427E-8238-6A0904E6CB6B}">
    <text>Estando a lista de materiais definida na sheet "Fatores Conversão", com a respetiva informação a considerar para cada material, esta coluna pode ser automatizada.
Com a lista de material definida, conseguimos ter os subtotais por material. Assim, nesta coluna teremos a % calculada com base na quantidade prevista reutilizar (coluna W) a dividir pelo total previsto para esse material no projeto/na obra.</text>
  </threadedComment>
  <threadedComment ref="Z3" dT="2023-03-23T12:50:43.28" personId="{3C1D55D1-E0DC-4013-A63C-25AC2664C030}" id="{2F5E3EB1-61A7-47C0-B51E-5968DBE58D88}">
    <text>São contabilizados os artigos classificados com a Tipologia Escavação (coluna F), assumindo a quantidade a circular em obra (coluna J).</text>
  </threadedComment>
  <threadedComment ref="AA3" dT="2023-03-23T12:56:57.22" personId="{3C1D55D1-E0DC-4013-A63C-25AC2664C030}" id="{95CE16E6-555B-44C9-B541-3898C2CF4FDD}">
    <text>São contabilizados os artigos classificados com a Tipologia Reutilização - Solos (coluna F), assumindo a quantidade a circular em obra (coluna J).</text>
  </threadedComment>
  <threadedComment ref="AB3" dT="2023-03-23T12:57:54.49" personId="{3C1D55D1-E0DC-4013-A63C-25AC2664C030}" id="{F4AEB9A1-808C-4772-B0C5-F2326AFD9EB9}">
    <text>São contabilizados os artigos classificados com a Tipologia Subproduto - Solos e Rochas (coluna F), assumindo a quantidade a circular em obra (coluna J).</text>
  </threadedComment>
  <threadedComment ref="AC3" dT="2023-03-23T16:33:40.02" personId="{3C1D55D1-E0DC-4013-A63C-25AC2664C030}" id="{1E6FE49A-2AC8-4538-A5D7-DCCA2D9BE240}">
    <text>Identificar, se necessário e aplicável, a Actividade/Frente.</text>
  </threadedComment>
  <threadedComment ref="AE3" dT="2023-03-23T13:00:25.29" personId="{3C1D55D1-E0DC-4013-A63C-25AC2664C030}" id="{EC83A7D6-025A-460A-BF2B-1C67A9C7CE2D}">
    <text>Identificar os artigos classificados como Subprodutos - Solos e Rochas ou outros Subprodutos.</text>
  </threadedComment>
  <threadedComment ref="AF3" dT="2023-03-23T13:03:17.41" personId="{3C1D55D1-E0DC-4013-A63C-25AC2664C030}" id="{6640C1EE-6631-43EB-BAB6-7F981B640449}">
    <text>Quantificar a quantidade passível de ser utilizado como Subproduto.
No caso de solos e rochas a quantidade de material escavado que não será utilizado na própria obra encontra-se na coluna AB.</text>
  </threadedComment>
  <threadedComment ref="C6" dT="2023-03-23T12:35:35.53" personId="{3C1D55D1-E0DC-4013-A63C-25AC2664C030}" id="{45A4CF66-B05D-42BF-9B2C-74A4C301021F}">
    <text>Adaptar a fórmula à quantidade de linhas que constituem o Mapa de Quantidades ou LPU.</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3-23T16:06:07.37" personId="{3C1D55D1-E0DC-4013-A63C-25AC2664C030}" id="{A4C8C1CA-00F6-431C-A607-25E55073CD42}">
    <text>As colunas indicadas este quadro correspondem à sheet "PPGRCD-FASE PROJETO".</text>
  </threadedComment>
  <threadedComment ref="G4" dT="2023-03-23T16:06:07.37" personId="{3C1D55D1-E0DC-4013-A63C-25AC2664C030}" id="{A838DFA3-6ED1-4E6E-A8FA-AAADB1507353}">
    <text>As colunas indicadas este quadro correspondem à sheet "PPGRCD-FASE PREP OBRA".</text>
  </threadedComment>
  <threadedComment ref="L4" dT="2023-03-23T16:06:07.37" personId="{3C1D55D1-E0DC-4013-A63C-25AC2664C030}" id="{CC5094F0-9249-4CEA-8F33-661583689E47}">
    <text>As colunas indicadas este quadro correspondem à sheet "PPGRCD-FASE EXE OBRA".</text>
  </threadedComment>
  <threadedComment ref="B6" dT="2023-03-23T15:39:16.93" personId="{3C1D55D1-E0DC-4013-A63C-25AC2664C030}" id="{1DB33023-F26D-4978-BE6E-1B46A0BD20F5}">
    <text>Neste quadro devem ser listados todos os materiais para os quais, pelo menos, parte da quantidade a aplicar em obra corresponda a reutilização, correspondendo cada material a uma linha.
Para efeitos de cálculo da percentagem global de reutilização da obra, todos os restantes materiais, para os quais nenhuma quantidade corresponda a reutilização, devem ser contabilizados numa só linha, identificada como “outros”.</text>
  </threadedComment>
  <threadedComment ref="G6" dT="2023-03-23T15:39:16.93" personId="{3C1D55D1-E0DC-4013-A63C-25AC2664C030}" id="{FC69F38C-F8CC-42F2-8779-10AF7C828C47}">
    <text>Neste quadro devem ser listados todos os materiais para os quais, pelo menos, parte da quantidade a aplicar em obra corresponda a reutilização, correspondendo cada material a uma linha.
Para efeitos de cálculo da percentagem global de reutilização da obra, todos os restantes materiais, para os quais nenhuma quantidade corresponda a reutilização, devem ser contabilizados numa só linha, identificada como “outros”.</text>
  </threadedComment>
  <threadedComment ref="L6" dT="2023-03-23T15:39:16.93" personId="{3C1D55D1-E0DC-4013-A63C-25AC2664C030}" id="{F5C2243D-FBB8-4F00-90B6-6D1CD8E5A276}">
    <text>Neste quadro devem ser listados todos os materiais para os quais, pelo menos, parte da quantidade a aplicar em obra corresponda a reutilização, correspondendo cada material a uma linha.
Para efeitos de cálculo da percentagem global de reutilização da obra, todos os restantes materiais, para os quais nenhuma quantidade corresponda a reutilização, devem ser contabilizados numa só linha, identificada como “outros”.</text>
  </threadedComment>
  <threadedComment ref="B7" dT="2023-03-23T15:41:16.24" personId="{3C1D55D1-E0DC-4013-A63C-25AC2664C030}" id="{D6FDD586-0287-4807-9386-D16F9BEECA91}">
    <text>Acrescentar o número de linhas necessárias de acordo com os materiais para os quais, pelo menos, parte da quantidade se prevê reutilizar em obra.
Cada material corresponde a uma linha.</text>
  </threadedComment>
  <threadedComment ref="C7" dT="2023-03-23T15:46:41.77" personId="{3C1D55D1-E0DC-4013-A63C-25AC2664C030}" id="{FE3EF4A5-F61D-4345-B0E7-2950748F7AEA}">
    <text>Somatório de todas as quantidades, por material (cada material corresponde a uma linha), que constam na coluna "Quantidade prevista reutilizar" (coluna W).
Estando a lista de materiais definida na sheet "Fatores Conversão" esta coluna pode ser automatizada, uma vez qe será possível através da classificação do material na coluna G, efetuar o subtotal da coluna W, por material.</text>
  </threadedComment>
  <threadedComment ref="D7" dT="2023-03-23T16:03:38.85" personId="{3C1D55D1-E0DC-4013-A63C-25AC2664C030}" id="{8A8EF3D4-6418-4342-A3B0-462BD6200DB2}">
    <text>Somatório de todas as quantidades, por material, classificado como "Matéria Prima" e ou "Reutilização" na coluna F, que constam na coluna "Quantidade a circular em obra" (coluna J).
Estando a lista de materiais definida na sheet "Fatores Conversão" esta coluna pode ser automatizada, uma vez qe será possível através da classificação do material na coluna G, efetuar o subtotal da coluna W, por material.</text>
  </threadedComment>
  <threadedComment ref="G7" dT="2023-03-23T15:41:16.24" personId="{3C1D55D1-E0DC-4013-A63C-25AC2664C030}" id="{9DE3C5C4-A983-4E45-9649-8FBDAF7DED91}">
    <text>Acrescentar o número de linhas necessárias de acordo com os materiais para os quais, pelo menos, parte da quantidade se prevê reutilizar em obra.
Cada material corresponde a uma linha.</text>
  </threadedComment>
  <threadedComment ref="H7" dT="2023-03-23T15:46:41.77" personId="{3C1D55D1-E0DC-4013-A63C-25AC2664C030}" id="{E415732E-D1E7-4B71-9916-1CD400AE2A4C}">
    <text>Somatório de todas as quantidades, por material (cada material corresponde a uma linha), que constam na coluna "Quantidade prevista reutilizar" (coluna W).
Estando a lista de materiais definida na sheet "Fatores Conversão" esta coluna pode ser automatizada, uma vez qe será possível através da classificação do material na coluna G, efetuar o subtotal da coluna W, por material.</text>
  </threadedComment>
  <threadedComment ref="I7" dT="2023-03-23T16:03:38.85" personId="{3C1D55D1-E0DC-4013-A63C-25AC2664C030}" id="{8EA3A146-6987-412E-B18E-4D2951ABD1A4}">
    <text>Somatório de todas as quantidades, por material, classificado como "Matéria Prima" e ou "Reutilização" na coluna F, que constam na coluna "Quantidade a circular em obra" (coluna J).
Estando a lista de materiais definida na sheet "Fatores Conversão" esta coluna pode ser automatizada, uma vez qe será possível através da classificação do material na coluna G, efetuar o subtotal da coluna W, por material.</text>
  </threadedComment>
  <threadedComment ref="L7" dT="2023-03-23T15:41:16.24" personId="{3C1D55D1-E0DC-4013-A63C-25AC2664C030}" id="{98450282-ADDC-41D6-93DE-A73D5B6D87E2}">
    <text>Acrescentar o número de linhas necessárias de acordo com os materiais para os quais, pelo menos, parte da quantidade se prevê reutilizar em obra.
Cada material corresponde a uma linha.</text>
  </threadedComment>
  <threadedComment ref="M7" dT="2023-03-23T15:46:41.77" personId="{3C1D55D1-E0DC-4013-A63C-25AC2664C030}" id="{2476D2FD-FC8A-4247-9A49-7B189295DFBF}">
    <text>Somatório de todas as quantidades, por material (cada material corresponde a uma linha), que constam na coluna "Quantidade prevista reutilizar" (coluna W).
Estando a lista de materiais definida na sheet "Fatores Conversão" esta coluna pode ser automatizada, uma vez qe será possível através da classificação do material na coluna G, efetuar o subtotal da coluna W, por material.</text>
  </threadedComment>
  <threadedComment ref="N7" dT="2023-03-23T16:03:38.85" personId="{3C1D55D1-E0DC-4013-A63C-25AC2664C030}" id="{F3633EFA-2711-4D40-B561-E23B8E355058}">
    <text>Somatório de todas as quantidades, por material, classificado como "Matéria Prima" e ou "Reutilização" na coluna F, que constam na coluna "Quantidade a circular em obra" (coluna J).
Estando a lista de materiais definida na sheet "Fatores Conversão" esta coluna pode ser automatizada, uma vez qe será possível através da classificação do material na coluna G, efetuar o subtotal da coluna W, por material.</text>
  </threadedComment>
  <threadedComment ref="B14" dT="2023-03-23T15:53:30.51" personId="{3C1D55D1-E0DC-4013-A63C-25AC2664C030}" id="{88C8ACE2-2096-4D10-ABBA-BAEA195D19A5}">
    <text>Contabilização de todos os outros materiais que não estão previstos reutilizar.</text>
  </threadedComment>
  <threadedComment ref="C14" dT="2023-03-23T16:11:53.46" personId="{3C1D55D1-E0DC-4013-A63C-25AC2664C030}" id="{52C592BC-B675-4261-8AB2-68F01B8AC6CE}">
    <text>esta quantidade será sempre zero, uma vez que corresponde à totalidade dos materiais que não têm qualquer quantidade prevista reutilizar.</text>
  </threadedComment>
  <threadedComment ref="G14" dT="2023-03-23T15:53:30.51" personId="{3C1D55D1-E0DC-4013-A63C-25AC2664C030}" id="{7D63EDF6-5F6E-40C4-A37D-C8EFBD1B8554}">
    <text>Contabilização de todos os outros materiais que não estão previstos reutilizar.</text>
  </threadedComment>
  <threadedComment ref="H14" dT="2023-03-23T16:11:53.46" personId="{3C1D55D1-E0DC-4013-A63C-25AC2664C030}" id="{B339E962-B3C1-4EAC-B8B9-6A57408CDEBF}">
    <text>esta quantidade será sempre zero, uma vez que corresponde à totalidade dos materiais que não têm qualquer quantidade prevista reutilizar.</text>
  </threadedComment>
  <threadedComment ref="L14" dT="2023-03-23T15:53:30.51" personId="{3C1D55D1-E0DC-4013-A63C-25AC2664C030}" id="{16D4CED2-B2C2-4CDA-B785-46D09DD845AC}">
    <text>Contabilização de todos os outros materiais que não têm qualquer quantidade reutilizada.</text>
  </threadedComment>
  <threadedComment ref="M14" dT="2023-03-23T16:11:53.46" personId="{3C1D55D1-E0DC-4013-A63C-25AC2664C030}" id="{AA8E4507-2670-4D2D-8238-6FFD404C499E}">
    <text>Esta quantidade será sempre zero, uma vez que corresponde à totalidade dos materiais que não têm qualquer quantidade reutilizada.</text>
  </threadedComment>
  <threadedComment ref="B21" dT="2023-03-23T16:26:33.31" personId="{3C1D55D1-E0DC-4013-A63C-25AC2664C030}" id="{16D480E7-374E-439E-ACD1-CD89D852C91A}">
    <text>Acrescentar linhas se for necessário distinguir mais do que uma Actividade/Frente.</text>
  </threadedComment>
  <threadedComment ref="C21" dT="2023-03-23T16:34:52.93" personId="{3C1D55D1-E0DC-4013-A63C-25AC2664C030}" id="{8A96B190-4802-478E-AB05-37CEA14B7387}">
    <text>Somatório da coluna "Quantidade a escavar" (coluna Z).</text>
  </threadedComment>
  <threadedComment ref="D21" dT="2023-03-23T16:35:32.48" personId="{3C1D55D1-E0DC-4013-A63C-25AC2664C030}" id="{F2D15E61-6372-4863-B0B3-E3F00945224A}">
    <text>Somatório da coluna "Quantidade de material escavado a reutilizar" (coluna AA).</text>
  </threadedComment>
  <threadedComment ref="E21" dT="2023-03-23T16:36:16.22" personId="{3C1D55D1-E0DC-4013-A63C-25AC2664C030}" id="{AE282A33-EB44-4BB8-9021-5C12CB030794}">
    <text>Somatório da coluna "Quantidade de material escavado a não utilizar" (coluna AB).</text>
  </threadedComment>
  <threadedComment ref="G21" dT="2023-03-23T16:26:33.31" personId="{3C1D55D1-E0DC-4013-A63C-25AC2664C030}" id="{C1864840-5185-4C6D-9928-BD3B02240FD8}">
    <text>Acrescentar linhas se for necessário distinguir mais do que uma Actividade/Frente.</text>
  </threadedComment>
  <threadedComment ref="H21" dT="2023-03-23T16:34:52.93" personId="{3C1D55D1-E0DC-4013-A63C-25AC2664C030}" id="{E71563D7-31CF-4981-BFB4-878E779394E5}">
    <text>Somatório da coluna "Quantidade a escavar" (coluna Z).</text>
  </threadedComment>
  <threadedComment ref="I21" dT="2023-03-23T16:35:32.48" personId="{3C1D55D1-E0DC-4013-A63C-25AC2664C030}" id="{A22AC884-9194-40A2-AAC0-8FDCB59E21C4}">
    <text>Somatório da coluna "Quantidade de material escavado a reutilizar" (coluna AA).</text>
  </threadedComment>
  <threadedComment ref="J21" dT="2023-03-23T16:36:16.22" personId="{3C1D55D1-E0DC-4013-A63C-25AC2664C030}" id="{23200C2F-A8DF-4133-957B-618E788D9BEB}">
    <text>Somatório da coluna "Quantidade de material escavado a não utilizar" (coluna AB).</text>
  </threadedComment>
  <threadedComment ref="L21" dT="2023-03-23T16:26:33.31" personId="{3C1D55D1-E0DC-4013-A63C-25AC2664C030}" id="{9128E7B7-C04B-4F3E-AC4B-22314DE349F4}">
    <text>Acrescentar linhas se for necessário distinguir mais do que uma Actividade/Frente.</text>
  </threadedComment>
  <threadedComment ref="M21" dT="2023-03-23T16:34:52.93" personId="{3C1D55D1-E0DC-4013-A63C-25AC2664C030}" id="{4D7066CA-493B-4E24-B1D2-EED5A125BDC1}">
    <text>Somatório da coluna "Quantidade a escavar" (coluna Z).</text>
  </threadedComment>
  <threadedComment ref="N21" dT="2023-03-23T16:35:32.48" personId="{3C1D55D1-E0DC-4013-A63C-25AC2664C030}" id="{9D681826-0D37-40D2-B4EB-8EAEB682ED0A}">
    <text>Somatório da coluna "Quantidade de material escavado a reutilizar" (coluna AA).</text>
  </threadedComment>
  <threadedComment ref="O21" dT="2023-03-23T16:36:16.22" personId="{3C1D55D1-E0DC-4013-A63C-25AC2664C030}" id="{49D2EA0B-03C9-4312-BBF3-F59CA7E2A04D}">
    <text>Somatório da coluna "Quantidade de material escavado a não utilizar" (coluna AB).</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3-03-23T16:06:07.37" personId="{3C1D55D1-E0DC-4013-A63C-25AC2664C030}" id="{63E6A0AA-2D5E-4D74-A8E0-ECE8D1058B55}">
    <text>As colunas indicadas este quadro correspondem à sheet "PPGRCD-FASE PROJETO".</text>
  </threadedComment>
  <threadedComment ref="G4" dT="2023-03-23T16:06:07.37" personId="{3C1D55D1-E0DC-4013-A63C-25AC2664C030}" id="{34DA2D8F-0D30-4BCA-9D13-06543AC12471}">
    <text>As colunas indicadas este quadro correspondem à sheet "PPGRCD-FASE PREP OBRA".</text>
  </threadedComment>
  <threadedComment ref="L4" dT="2023-03-23T16:06:07.37" personId="{3C1D55D1-E0DC-4013-A63C-25AC2664C030}" id="{B36AD58B-C10A-4523-97EF-F0A573FD4235}">
    <text>As colunas indicadas este quadro correspondem à sheet "PPGRCD-FASE EXE OBRA".</text>
  </threadedComment>
  <threadedComment ref="C7" dT="2023-03-27T15:38:24.41" personId="{3C1D55D1-E0DC-4013-A63C-25AC2664C030}" id="{5F93E428-9C20-4BB1-B993-16F1B8D585CF}">
    <text>Somatório da coluna "Quantidade a utilizar como subproduto", por obra, de solos e rochas."</text>
  </threadedComment>
  <threadedComment ref="H7" dT="2023-03-27T15:38:24.41" personId="{3C1D55D1-E0DC-4013-A63C-25AC2664C030}" id="{4DCF7743-8B8D-4698-BAB8-E9AAFC3D6437}">
    <text>Somatório da coluna "Quantidade a utilizar como subproduto", por obra, de solos e rochas."</text>
  </threadedComment>
  <threadedComment ref="M7" dT="2023-03-27T15:38:24.41" personId="{3C1D55D1-E0DC-4013-A63C-25AC2664C030}" id="{0D2FED16-24D2-453A-A3C4-10318F18BD9B}">
    <text>Somatório da coluna "Quantidade a utilizar como subproduto", por obra, de solos e rochas."</text>
  </threadedComment>
  <threadedComment ref="C18" dT="2023-03-27T15:39:30.30" personId="{3C1D55D1-E0DC-4013-A63C-25AC2664C030}" id="{749BF477-EAC9-4D66-A455-3B33B2ACEAAE}">
    <text>Somatório da coluna "Quantidade a utilizar como subproduto", por obra, de outros subprodutos que não solos e rochas.</text>
  </threadedComment>
  <threadedComment ref="H18" dT="2023-03-27T15:39:30.30" personId="{3C1D55D1-E0DC-4013-A63C-25AC2664C030}" id="{80DA629A-42A9-464F-9A0B-1130EEE18958}">
    <text>Somatório da coluna "Quantidade a utilizar como subproduto", por obra, de outros subprodutos que não solos e rochas.</text>
  </threadedComment>
  <threadedComment ref="M18" dT="2023-03-27T15:39:30.30" personId="{3C1D55D1-E0DC-4013-A63C-25AC2664C030}" id="{96F6B3A9-38E9-4481-9B03-3258FE80A9EF}">
    <text>Somatório da coluna "Quantidade a utilizar como subproduto", por obra, de outros subprodutos que não solos e rochas.</text>
  </threadedComment>
</ThreadedComments>
</file>

<file path=xl/threadedComments/threadedComment4.xml><?xml version="1.0" encoding="utf-8"?>
<ThreadedComments xmlns="http://schemas.microsoft.com/office/spreadsheetml/2018/threadedcomments" xmlns:x="http://schemas.openxmlformats.org/spreadsheetml/2006/main">
  <threadedComment ref="B4" dT="2023-03-23T16:06:07.37" personId="{3C1D55D1-E0DC-4013-A63C-25AC2664C030}" id="{6B69CB7F-2DEA-4320-BC92-BF5E103C05E4}">
    <text>As colunas indicadas este quadro correspondem à sheet "PPGRCD-FASE PROJETO".</text>
  </threadedComment>
  <threadedComment ref="H4" dT="2023-03-23T16:06:07.37" personId="{3C1D55D1-E0DC-4013-A63C-25AC2664C030}" id="{84002EEA-5D9A-4E67-B9A3-0BE2F1E3884D}">
    <text>As colunas indicadas este quadro correspondem à sheet "PPGRCD-FASE PREP OBRA".</text>
  </threadedComment>
  <threadedComment ref="N4" dT="2023-03-23T16:06:07.37" personId="{3C1D55D1-E0DC-4013-A63C-25AC2664C030}" id="{73728CD7-81D0-4781-83E9-F7ECE7F57F5F}">
    <text>As colunas indicadas este quadro correspondem à sheet "PPGRCD-FASE EXE OBRA".</text>
  </threadedComment>
  <threadedComment ref="C7" dT="2023-03-27T15:55:16.40" personId="{3C1D55D1-E0DC-4013-A63C-25AC2664C030}" id="{0E468073-24BA-495E-979C-0FA6B2B5B5FC}">
    <text>Para cada código LER, somatório dos valores da coluna "Quantidade prevista utilizar (t) na obra de origem".</text>
  </threadedComment>
  <threadedComment ref="D7" dT="2023-03-27T15:55:46.35" personId="{3C1D55D1-E0DC-4013-A63C-25AC2664C030}" id="{DA7959AE-4239-484E-9847-B2CC028C50E9}">
    <text>Para cada código LER, somatório dos valores da coluna "Quantidade utilizada (t) na obra de origem".</text>
  </threadedComment>
  <threadedComment ref="E7" dT="2023-03-27T15:56:16.72" personId="{3C1D55D1-E0DC-4013-A63C-25AC2664C030}" id="{4AD46FCD-3999-412F-8966-FA9D34CB1F04}">
    <text>Para cada código LER, somatório dos valores da coluna "Quantidade utilizada (t) noutras obras".</text>
  </threadedComment>
  <threadedComment ref="I7" dT="2023-03-27T15:55:16.40" personId="{3C1D55D1-E0DC-4013-A63C-25AC2664C030}" id="{B11BD531-E587-4913-B6F6-B9950CBA72F0}">
    <text>Para cada código LER, somatório dos valores da coluna "Quantidade prevista utilizar (t) na obra de origem".</text>
  </threadedComment>
  <threadedComment ref="J7" dT="2023-03-27T15:55:46.35" personId="{3C1D55D1-E0DC-4013-A63C-25AC2664C030}" id="{A5A93329-F025-40ED-9FB6-D6375BCC59D3}">
    <text>Para cada código LER, somatório dos valores da coluna "Quantidade utilizada (t) na obra de origem".</text>
  </threadedComment>
  <threadedComment ref="K7" dT="2023-03-27T15:56:16.72" personId="{3C1D55D1-E0DC-4013-A63C-25AC2664C030}" id="{4CA30040-C32B-403C-88F8-8563E4BF9E3F}">
    <text>Para cada código LER, somatório dos valores da coluna "Quantidade utilizada (t) noutras obras".</text>
  </threadedComment>
  <threadedComment ref="O7" dT="2023-03-27T15:55:16.40" personId="{3C1D55D1-E0DC-4013-A63C-25AC2664C030}" id="{948FAD4B-3FDA-4383-AAEB-1B801C81658C}">
    <text>Para cada código LER, somatório dos valores da coluna "Quantidade prevista utilizar (t) na obra de origem".</text>
  </threadedComment>
  <threadedComment ref="P7" dT="2023-03-27T15:55:46.35" personId="{3C1D55D1-E0DC-4013-A63C-25AC2664C030}" id="{C575ACFD-4675-46CE-887F-6235A153BBEB}">
    <text>Para cada código LER, somatório dos valores da coluna "Quantidade utilizada (t) na obra de origem".</text>
  </threadedComment>
  <threadedComment ref="Q7" dT="2023-03-27T15:56:16.72" personId="{3C1D55D1-E0DC-4013-A63C-25AC2664C030}" id="{203B3714-6AF1-42BD-B032-0006A585AEDD}">
    <text>Para cada código LER, somatório dos valores da coluna "Quantidade utilizada (t) noutras obras".</text>
  </threadedComment>
</ThreadedComments>
</file>

<file path=xl/threadedComments/threadedComment5.xml><?xml version="1.0" encoding="utf-8"?>
<ThreadedComments xmlns="http://schemas.microsoft.com/office/spreadsheetml/2018/threadedcomments" xmlns:x="http://schemas.openxmlformats.org/spreadsheetml/2006/main">
  <threadedComment ref="B7" dT="2023-03-27T16:59:44.27" personId="{3C1D55D1-E0DC-4013-A63C-25AC2664C030}" id="{82A1A38D-27EC-41F4-A4B9-F687E1981C66}">
    <text>Acrescentar linhas de acordo com o necessário.</text>
  </threadedComment>
  <threadedComment ref="C7" dT="2023-03-27T17:00:34.62" personId="{3C1D55D1-E0DC-4013-A63C-25AC2664C030}" id="{8D086071-7BF5-45C6-B696-F6AA6A703571}">
    <text>Somatório, por material, da quantidade a integrar em obra, prevista na Fase de Projeto.</text>
  </threadedComment>
  <threadedComment ref="D7" dT="2023-03-27T17:01:05.07" personId="{3C1D55D1-E0DC-4013-A63C-25AC2664C030}" id="{DE3F0F3B-7C10-4126-A0ED-E8F0FF4ADA9F}">
    <text>Somatório, por material, da quantidade a integrar em obra, prevista no início da obra - preparação da obra.</text>
  </threadedComment>
</ThreadedComments>
</file>

<file path=xl/threadedComments/threadedComment6.xml><?xml version="1.0" encoding="utf-8"?>
<ThreadedComments xmlns="http://schemas.microsoft.com/office/spreadsheetml/2018/threadedcomments" xmlns:x="http://schemas.openxmlformats.org/spreadsheetml/2006/main">
  <threadedComment ref="B4" dT="2023-03-23T16:06:07.37" personId="{3C1D55D1-E0DC-4013-A63C-25AC2664C030}" id="{3CF4CE17-4483-483A-9057-EDD2E211BA7B}">
    <text>As colunas indicadas este quadro correspondem à sheet "PPGRCD-FASE PROJETO".</text>
  </threadedComment>
  <threadedComment ref="I4" dT="2023-03-23T16:06:07.37" personId="{3C1D55D1-E0DC-4013-A63C-25AC2664C030}" id="{2095DE3A-51EA-41E0-84E0-875CA230838E}">
    <text>As colunas indicadas este quadro correspondem à sheet "PPGRCD-FASE PREP OBRA".</text>
  </threadedComment>
  <threadedComment ref="P4" dT="2023-03-23T16:06:07.37" personId="{3C1D55D1-E0DC-4013-A63C-25AC2664C030}" id="{0F5D6A01-D71A-4DC6-A555-21189E26A222}">
    <text>As colunas indicadas este quadro correspondem à sheet "PPGRCD-FASE EXE OBRA".</text>
  </threadedComment>
  <threadedComment ref="C15" dT="2023-03-28T14:23:33.86" personId="{3C1D55D1-E0DC-4013-A63C-25AC2664C030}" id="{81F29AE8-87EC-4583-9DB0-2BAB684382C1}">
    <text>Somatório de todos os valores de RCD utilizados em obra da coluna "Quantidade utlizada na obra de origem" (com origem na própria obra, noutra do mesmo produtor ou de um operador de gestão de resíduos.</text>
  </threadedComment>
  <threadedComment ref="D15" dT="2023-03-28T14:23:55.10" personId="{3C1D55D1-E0DC-4013-A63C-25AC2664C030}" id="{DAEFF456-3F11-449E-B105-D3F38C1EA6FA}">
    <text>Quantidade total de RCD produzidos (coluna "quandtidades produzidas" do separador resíduos.</text>
  </threadedComment>
  <threadedComment ref="J15" dT="2023-03-28T14:23:33.86" personId="{3C1D55D1-E0DC-4013-A63C-25AC2664C030}" id="{3E0CCE72-0B81-418A-A449-9C2C57222F47}">
    <text>Somatório de todos os valores de RCD utilizados em obra da coluna "Quantidade utlizada na obra de origem" (com origem na própria obra, noutra do mesmo produtor ou de um operador de gestão de resíduos.</text>
  </threadedComment>
  <threadedComment ref="K15" dT="2023-03-28T14:23:55.10" personId="{3C1D55D1-E0DC-4013-A63C-25AC2664C030}" id="{8399A7B0-AE73-4847-948D-9564F8DE7947}">
    <text>Quantidade total de RCD produzidos (coluna "quandtidades produzidas" do separador resíduos.</text>
  </threadedComment>
  <threadedComment ref="Q15" dT="2023-03-28T14:23:33.86" personId="{3C1D55D1-E0DC-4013-A63C-25AC2664C030}" id="{494536BA-E68F-4B4C-9598-831DB4B16723}">
    <text>Somatório de todos os valores de RCD utilizados em obra da coluna "Quantidade utlizada na obra de origem" (com origem na própria obra, noutra do mesmo produtor ou de um operador de gestão de resíduos.</text>
  </threadedComment>
  <threadedComment ref="R15" dT="2023-03-28T14:23:55.10" personId="{3C1D55D1-E0DC-4013-A63C-25AC2664C030}" id="{339856C2-3AFB-46D2-8404-E1E181F16590}">
    <text>Quantidade total de RCD produzidos (coluna "quandtidades produzidas" do separador resíduos.</text>
  </threadedComment>
</ThreadedComments>
</file>

<file path=xl/threadedComments/threadedComment7.xml><?xml version="1.0" encoding="utf-8"?>
<ThreadedComments xmlns="http://schemas.microsoft.com/office/spreadsheetml/2018/threadedcomments" xmlns:x="http://schemas.openxmlformats.org/spreadsheetml/2006/main">
  <threadedComment ref="B4" dT="2023-03-23T16:06:07.37" personId="{3C1D55D1-E0DC-4013-A63C-25AC2664C030}" id="{1725EFD2-9210-414C-8830-FFD2811BCEC8}">
    <text>As colunas indicadas este quadro correspondem à sheet "PPGRCD-FASE PROJETO".</text>
  </threadedComment>
  <threadedComment ref="J4" dT="2023-03-23T16:06:07.37" personId="{3C1D55D1-E0DC-4013-A63C-25AC2664C030}" id="{69668D00-B538-4A34-92D8-2D1A12F23E7E}">
    <text>As colunas indicadas este quadro correspondem à sheet "PPGRCD-FASE PREP OBRA".</text>
  </threadedComment>
  <threadedComment ref="R4" dT="2023-03-23T16:06:07.37" personId="{3C1D55D1-E0DC-4013-A63C-25AC2664C030}" id="{406608A7-7AF2-4941-99FD-0C921FA0E03E}">
    <text>As colunas indicadas este quadro correspondem à sheet "PPGRCD-FASE EXE OBRA".</text>
  </threadedComment>
  <threadedComment ref="B7" dT="2023-03-28T14:38:25.24" personId="{3C1D55D1-E0DC-4013-A63C-25AC2664C030}" id="{B186C2FD-4080-404C-A1E6-49CE9453FC6E}">
    <text>(Sum Qt circular OBR)- Sum (Quantidade Tipologia Escavação)</text>
  </threadedComment>
  <threadedComment ref="J7" dT="2023-03-28T14:38:33.10" personId="{3C1D55D1-E0DC-4013-A63C-25AC2664C030}" id="{8E3C6433-BEF5-4EB5-BE5D-5A3BA0D19161}">
    <text>(Sum Qt circular OBR)- Sum (Quantidade Tipologia Escavação)</text>
  </threadedComment>
  <threadedComment ref="B21" dT="2023-03-27T16:59:44.27" personId="{3C1D55D1-E0DC-4013-A63C-25AC2664C030}" id="{C005CD81-B809-4241-A9F5-B703E0F6DB1C}">
    <text>Acrescentar linhas de acordo com o necessário.</text>
  </threadedComment>
  <threadedComment ref="C21" dT="2023-03-28T14:44:07.64" personId="{3C1D55D1-E0DC-4013-A63C-25AC2664C030}" id="{F2CFA252-8649-405A-B6C4-4D84EEF3BA5C}">
    <text>Para cada material, somatório de todos os valores da coluna "Quantidade total na empreitada"</text>
  </threadedComment>
  <threadedComment ref="D21" dT="2023-03-28T14:48:35.74" personId="{3C1D55D1-E0DC-4013-A63C-25AC2664C030}" id="{40746EE2-ADC6-46E2-B042-509FA410C3AF}">
    <text>Para cada material, somatório de todos os valores da coluna máx "Quantidade de materiais reciclados  que se prevê incorporar "</text>
  </threadedComment>
  <threadedComment ref="J21" dT="2023-03-27T16:59:44.27" personId="{3C1D55D1-E0DC-4013-A63C-25AC2664C030}" id="{1943CA66-8952-4A90-8F28-444FABD85AD4}">
    <text>Acrescentar linhas de acordo com o necessário.</text>
  </threadedComment>
  <threadedComment ref="K21" dT="2023-03-28T14:44:07.64" personId="{3C1D55D1-E0DC-4013-A63C-25AC2664C030}" id="{217D080D-FA76-4CE5-ACBD-6440B08D86CB}">
    <text>Para cada material, somatório de todos os valores da coluna "Quantidade total na empreitada"</text>
  </threadedComment>
  <threadedComment ref="L21" dT="2023-03-28T14:49:06.60" personId="{3C1D55D1-E0DC-4013-A63C-25AC2664C030}" id="{704F47E6-8818-47D8-9DC0-D5EFE1E21AAB}">
    <text>Para cada material, somatório de todos os valores da coluna máx "Quantidade de materiais reciclados  incorporados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premafe.pt/produtos.php?c=76" TargetMode="External"/><Relationship Id="rId2" Type="http://schemas.openxmlformats.org/officeDocument/2006/relationships/hyperlink" Target="http://www.premafe.pt/produtos.php?c=48" TargetMode="External"/><Relationship Id="rId1" Type="http://schemas.openxmlformats.org/officeDocument/2006/relationships/hyperlink" Target="http://www.premafe.pt/produtos.php?c=70" TargetMode="External"/><Relationship Id="rId4"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 Id="rId4" Type="http://schemas.microsoft.com/office/2017/10/relationships/threadedComment" Target="../threadedComments/threadedComment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7"/>
  <sheetViews>
    <sheetView tabSelected="1" zoomScale="90" zoomScaleNormal="90" workbookViewId="0">
      <pane ySplit="1" topLeftCell="A2" activePane="bottomLeft" state="frozen"/>
      <selection activeCell="L10" sqref="L10"/>
      <selection pane="bottomLeft" activeCell="B1" sqref="B1:C1"/>
    </sheetView>
  </sheetViews>
  <sheetFormatPr defaultColWidth="8.6640625" defaultRowHeight="18"/>
  <cols>
    <col min="1" max="1" width="8.6640625" style="2"/>
    <col min="2" max="2" width="50.44140625" style="2" customWidth="1"/>
    <col min="3" max="3" width="91.33203125" style="3" customWidth="1"/>
    <col min="4" max="16384" width="8.6640625" style="2"/>
  </cols>
  <sheetData>
    <row r="1" spans="2:16" ht="31.95" customHeight="1">
      <c r="B1" s="330" t="s">
        <v>0</v>
      </c>
      <c r="C1" s="330"/>
      <c r="D1" s="1"/>
      <c r="E1" s="1"/>
      <c r="F1" s="1"/>
      <c r="G1" s="1"/>
      <c r="H1" s="1"/>
      <c r="I1" s="1"/>
      <c r="J1" s="1"/>
      <c r="K1" s="1"/>
      <c r="L1" s="1"/>
      <c r="M1" s="1"/>
      <c r="N1" s="1"/>
      <c r="O1" s="1"/>
      <c r="P1" s="1"/>
    </row>
    <row r="3" spans="2:16">
      <c r="B3" s="329" t="s">
        <v>1</v>
      </c>
      <c r="C3" s="329"/>
      <c r="D3" s="3"/>
      <c r="E3" s="3"/>
      <c r="F3" s="3"/>
      <c r="G3" s="3"/>
      <c r="H3" s="3"/>
      <c r="I3" s="3"/>
      <c r="J3" s="3"/>
      <c r="K3" s="3"/>
      <c r="L3" s="3"/>
      <c r="M3" s="3"/>
      <c r="N3" s="3"/>
      <c r="O3" s="3"/>
      <c r="P3" s="3"/>
    </row>
    <row r="4" spans="2:16" ht="73.05" customHeight="1">
      <c r="B4" s="331" t="s">
        <v>2</v>
      </c>
      <c r="C4" s="331"/>
      <c r="D4" s="3"/>
      <c r="E4" s="3"/>
      <c r="F4" s="3"/>
      <c r="G4" s="3"/>
      <c r="H4" s="3"/>
      <c r="I4" s="3"/>
      <c r="J4" s="3"/>
      <c r="K4" s="3"/>
      <c r="L4" s="3"/>
      <c r="M4" s="3"/>
      <c r="N4" s="3"/>
      <c r="O4" s="3"/>
      <c r="P4" s="3"/>
    </row>
    <row r="6" spans="2:16">
      <c r="B6" s="329" t="s">
        <v>3</v>
      </c>
      <c r="C6" s="329"/>
      <c r="D6" s="3"/>
      <c r="E6" s="3"/>
      <c r="F6" s="3"/>
      <c r="G6" s="3"/>
      <c r="H6" s="3"/>
      <c r="I6" s="3"/>
      <c r="J6" s="3"/>
      <c r="K6" s="3"/>
      <c r="L6" s="3"/>
      <c r="M6" s="3"/>
      <c r="N6" s="3"/>
      <c r="O6" s="3"/>
      <c r="P6" s="3"/>
    </row>
    <row r="7" spans="2:16" ht="93.45" customHeight="1">
      <c r="B7" s="331" t="s">
        <v>4</v>
      </c>
      <c r="C7" s="331"/>
      <c r="D7" s="3"/>
      <c r="E7" s="3"/>
      <c r="F7" s="3"/>
      <c r="G7" s="3"/>
      <c r="H7" s="3"/>
      <c r="I7" s="3"/>
      <c r="J7" s="3"/>
      <c r="K7" s="3"/>
      <c r="L7" s="3"/>
      <c r="M7" s="3"/>
      <c r="N7" s="3"/>
      <c r="O7" s="3"/>
      <c r="P7" s="3"/>
    </row>
    <row r="8" spans="2:16" ht="16.5" customHeight="1">
      <c r="B8" s="4"/>
      <c r="C8" s="5"/>
      <c r="D8" s="5"/>
      <c r="E8" s="5"/>
      <c r="F8" s="5"/>
      <c r="G8" s="5"/>
      <c r="H8" s="5"/>
      <c r="I8" s="5"/>
      <c r="J8" s="5"/>
      <c r="K8" s="5"/>
      <c r="L8" s="5"/>
      <c r="M8" s="5"/>
      <c r="N8" s="5"/>
      <c r="O8" s="5"/>
      <c r="P8" s="5"/>
    </row>
    <row r="9" spans="2:16" ht="28.05" customHeight="1">
      <c r="B9" s="329" t="s">
        <v>5</v>
      </c>
      <c r="C9" s="329"/>
    </row>
    <row r="10" spans="2:16" ht="72">
      <c r="B10" s="6" t="s">
        <v>6</v>
      </c>
      <c r="C10" s="7" t="s">
        <v>7</v>
      </c>
    </row>
    <row r="11" spans="2:16" ht="72">
      <c r="B11" s="6" t="s">
        <v>8</v>
      </c>
      <c r="C11" s="7" t="s">
        <v>9</v>
      </c>
    </row>
    <row r="12" spans="2:16" ht="180">
      <c r="B12" s="6" t="s">
        <v>10</v>
      </c>
      <c r="C12" s="7" t="s">
        <v>11</v>
      </c>
    </row>
    <row r="13" spans="2:16" ht="108">
      <c r="B13" s="6" t="s">
        <v>12</v>
      </c>
      <c r="C13" s="7" t="s">
        <v>13</v>
      </c>
    </row>
    <row r="14" spans="2:16" ht="72">
      <c r="B14" s="6" t="s">
        <v>14</v>
      </c>
      <c r="C14" s="7" t="s">
        <v>15</v>
      </c>
    </row>
    <row r="15" spans="2:16" ht="54">
      <c r="B15" s="8" t="s">
        <v>16</v>
      </c>
      <c r="C15" s="7" t="s">
        <v>17</v>
      </c>
    </row>
    <row r="16" spans="2:16" ht="36">
      <c r="B16" s="8" t="s">
        <v>18</v>
      </c>
      <c r="C16" s="7" t="s">
        <v>19</v>
      </c>
    </row>
    <row r="17" spans="2:3" ht="36">
      <c r="B17" s="8" t="s">
        <v>20</v>
      </c>
      <c r="C17" s="7" t="s">
        <v>21</v>
      </c>
    </row>
  </sheetData>
  <mergeCells count="6">
    <mergeCell ref="B9:C9"/>
    <mergeCell ref="B1:C1"/>
    <mergeCell ref="B3:C3"/>
    <mergeCell ref="B4:C4"/>
    <mergeCell ref="B6:C6"/>
    <mergeCell ref="B7:C7"/>
  </mergeCells>
  <pageMargins left="0.7" right="0.7"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O86"/>
  <sheetViews>
    <sheetView zoomScale="90" zoomScaleNormal="90" workbookViewId="0">
      <selection activeCell="A2" sqref="A2:A3"/>
    </sheetView>
  </sheetViews>
  <sheetFormatPr defaultColWidth="8.77734375" defaultRowHeight="19.2" outlineLevelRow="1"/>
  <cols>
    <col min="1" max="1" width="10.44140625" style="260" customWidth="1"/>
    <col min="2" max="2" width="9.109375" style="260"/>
    <col min="3" max="3" width="49.44140625" style="265" customWidth="1"/>
    <col min="4" max="4" width="9.109375" style="262"/>
    <col min="5" max="5" width="19.109375" bestFit="1" customWidth="1"/>
    <col min="6" max="6" width="17.109375" customWidth="1"/>
    <col min="7" max="7" width="14.44140625" customWidth="1"/>
    <col min="9" max="9" width="17.44140625" customWidth="1"/>
    <col min="10" max="10" width="12.77734375" customWidth="1"/>
    <col min="11" max="12" width="12.109375" style="263" customWidth="1"/>
    <col min="13" max="14" width="12.109375" style="264" customWidth="1"/>
    <col min="15" max="15" width="104.44140625" style="264" customWidth="1"/>
  </cols>
  <sheetData>
    <row r="2" spans="1:15" ht="37.200000000000003" customHeight="1">
      <c r="A2" s="400" t="s">
        <v>351</v>
      </c>
      <c r="B2" s="400" t="s">
        <v>352</v>
      </c>
      <c r="C2" s="401" t="s">
        <v>353</v>
      </c>
      <c r="D2" s="400" t="s">
        <v>354</v>
      </c>
      <c r="E2" s="402" t="s">
        <v>355</v>
      </c>
      <c r="F2" s="402" t="s">
        <v>356</v>
      </c>
      <c r="G2" s="402" t="s">
        <v>357</v>
      </c>
      <c r="H2" s="402" t="s">
        <v>358</v>
      </c>
      <c r="I2" s="400" t="s">
        <v>359</v>
      </c>
      <c r="J2" s="400" t="s">
        <v>360</v>
      </c>
      <c r="K2" s="222" t="s">
        <v>361</v>
      </c>
      <c r="L2" s="222"/>
      <c r="M2" s="400" t="s">
        <v>362</v>
      </c>
      <c r="N2" s="400"/>
      <c r="O2" s="399" t="s">
        <v>363</v>
      </c>
    </row>
    <row r="3" spans="1:15" ht="18">
      <c r="A3" s="400"/>
      <c r="B3" s="400"/>
      <c r="C3" s="401"/>
      <c r="D3" s="400"/>
      <c r="E3" s="402"/>
      <c r="F3" s="402"/>
      <c r="G3" s="402"/>
      <c r="H3" s="402"/>
      <c r="I3" s="400"/>
      <c r="J3" s="400"/>
      <c r="K3" s="223"/>
      <c r="L3" s="223"/>
      <c r="M3" s="224" t="s">
        <v>123</v>
      </c>
      <c r="N3" s="225" t="s">
        <v>124</v>
      </c>
      <c r="O3" s="399"/>
    </row>
    <row r="4" spans="1:15" ht="36">
      <c r="A4" s="226"/>
      <c r="B4" s="226"/>
      <c r="C4" s="227" t="s">
        <v>364</v>
      </c>
      <c r="D4" s="226"/>
      <c r="E4" s="228"/>
      <c r="F4" s="228"/>
      <c r="G4" s="228"/>
      <c r="H4" s="228"/>
      <c r="I4" s="229" t="s">
        <v>365</v>
      </c>
      <c r="J4" s="230" t="s">
        <v>366</v>
      </c>
      <c r="K4" s="231">
        <v>1500</v>
      </c>
      <c r="L4" s="231"/>
      <c r="M4" s="232">
        <v>0</v>
      </c>
      <c r="N4" s="232">
        <v>1</v>
      </c>
      <c r="O4" s="233" t="s">
        <v>367</v>
      </c>
    </row>
    <row r="5" spans="1:15" ht="36">
      <c r="A5" s="226"/>
      <c r="B5" s="226"/>
      <c r="C5" s="227" t="s">
        <v>368</v>
      </c>
      <c r="D5" s="226"/>
      <c r="E5" s="228"/>
      <c r="F5" s="228"/>
      <c r="G5" s="228"/>
      <c r="H5" s="228"/>
      <c r="I5" s="229" t="s">
        <v>365</v>
      </c>
      <c r="J5" s="230" t="s">
        <v>366</v>
      </c>
      <c r="K5" s="231">
        <v>1600</v>
      </c>
      <c r="L5" s="231"/>
      <c r="M5" s="232">
        <v>0</v>
      </c>
      <c r="N5" s="232">
        <v>1</v>
      </c>
      <c r="O5" s="233" t="s">
        <v>367</v>
      </c>
    </row>
    <row r="6" spans="1:15" ht="36">
      <c r="A6" s="226"/>
      <c r="B6" s="226"/>
      <c r="C6" s="227" t="s">
        <v>369</v>
      </c>
      <c r="D6" s="226"/>
      <c r="E6" s="228"/>
      <c r="F6" s="228"/>
      <c r="G6" s="228"/>
      <c r="H6" s="228"/>
      <c r="I6" s="229" t="s">
        <v>365</v>
      </c>
      <c r="J6" s="230" t="s">
        <v>366</v>
      </c>
      <c r="K6" s="231">
        <v>1500</v>
      </c>
      <c r="L6" s="231"/>
      <c r="M6" s="232">
        <v>0</v>
      </c>
      <c r="N6" s="232">
        <v>1</v>
      </c>
      <c r="O6" s="233" t="s">
        <v>367</v>
      </c>
    </row>
    <row r="7" spans="1:15" ht="36">
      <c r="A7" s="226"/>
      <c r="B7" s="226"/>
      <c r="C7" s="227" t="s">
        <v>370</v>
      </c>
      <c r="D7" s="226"/>
      <c r="E7" s="228"/>
      <c r="F7" s="228"/>
      <c r="G7" s="228"/>
      <c r="H7" s="228"/>
      <c r="I7" s="229" t="s">
        <v>365</v>
      </c>
      <c r="J7" s="230" t="s">
        <v>366</v>
      </c>
      <c r="K7" s="231">
        <v>1500</v>
      </c>
      <c r="L7" s="231"/>
      <c r="M7" s="232">
        <v>0</v>
      </c>
      <c r="N7" s="232">
        <v>1</v>
      </c>
      <c r="O7" s="233" t="s">
        <v>367</v>
      </c>
    </row>
    <row r="8" spans="1:15" ht="36">
      <c r="A8" s="226"/>
      <c r="B8" s="226"/>
      <c r="C8" s="227" t="s">
        <v>371</v>
      </c>
      <c r="D8" s="226"/>
      <c r="E8" s="228"/>
      <c r="F8" s="228"/>
      <c r="G8" s="228"/>
      <c r="H8" s="228"/>
      <c r="I8" s="229" t="s">
        <v>365</v>
      </c>
      <c r="J8" s="230" t="s">
        <v>366</v>
      </c>
      <c r="K8" s="231">
        <v>1500</v>
      </c>
      <c r="L8" s="231"/>
      <c r="M8" s="232">
        <v>0</v>
      </c>
      <c r="N8" s="232">
        <v>1</v>
      </c>
      <c r="O8" s="233" t="s">
        <v>367</v>
      </c>
    </row>
    <row r="9" spans="1:15" ht="5.55" customHeight="1">
      <c r="A9" s="226"/>
      <c r="B9" s="226"/>
      <c r="C9" s="227"/>
      <c r="D9" s="226"/>
      <c r="E9" s="228"/>
      <c r="F9" s="228"/>
      <c r="G9" s="228"/>
      <c r="H9" s="228"/>
      <c r="I9" s="229"/>
      <c r="J9" s="230"/>
      <c r="K9" s="231"/>
      <c r="L9" s="231"/>
      <c r="M9" s="232"/>
      <c r="N9" s="232"/>
      <c r="O9" s="233"/>
    </row>
    <row r="10" spans="1:15">
      <c r="A10" s="226" t="s">
        <v>372</v>
      </c>
      <c r="B10" s="226" t="s">
        <v>372</v>
      </c>
      <c r="C10" s="234" t="s">
        <v>373</v>
      </c>
      <c r="D10" s="226" t="s">
        <v>374</v>
      </c>
      <c r="E10" s="235" t="s">
        <v>375</v>
      </c>
      <c r="F10" s="235" t="s">
        <v>376</v>
      </c>
      <c r="G10" s="235" t="s">
        <v>377</v>
      </c>
      <c r="H10" s="235" t="s">
        <v>378</v>
      </c>
      <c r="I10" s="236" t="s">
        <v>379</v>
      </c>
      <c r="J10" s="237" t="s">
        <v>380</v>
      </c>
      <c r="K10" s="238"/>
      <c r="L10" s="238"/>
      <c r="M10" s="237"/>
      <c r="N10" s="237"/>
      <c r="O10" s="239"/>
    </row>
    <row r="11" spans="1:15">
      <c r="A11" s="226"/>
      <c r="B11" s="226"/>
      <c r="C11" s="240" t="s">
        <v>381</v>
      </c>
      <c r="D11" s="226"/>
      <c r="E11" s="235"/>
      <c r="F11" s="235"/>
      <c r="G11" s="235"/>
      <c r="H11" s="235"/>
      <c r="I11" s="229"/>
      <c r="J11" s="237"/>
      <c r="K11" s="238"/>
      <c r="L11" s="238"/>
      <c r="M11" s="241"/>
      <c r="N11" s="241">
        <v>0.04</v>
      </c>
      <c r="O11" s="239" t="s">
        <v>382</v>
      </c>
    </row>
    <row r="12" spans="1:15">
      <c r="A12" s="226"/>
      <c r="B12" s="226"/>
      <c r="C12" s="240" t="s">
        <v>203</v>
      </c>
      <c r="D12" s="226"/>
      <c r="E12" s="235" t="s">
        <v>203</v>
      </c>
      <c r="F12" s="235">
        <v>200</v>
      </c>
      <c r="G12" s="235"/>
      <c r="H12" s="235"/>
      <c r="I12" s="229">
        <v>6</v>
      </c>
      <c r="J12" s="237" t="s">
        <v>380</v>
      </c>
      <c r="K12" s="238">
        <f>+I12</f>
        <v>6</v>
      </c>
      <c r="L12" s="238" t="s">
        <v>380</v>
      </c>
      <c r="M12" s="241"/>
      <c r="N12" s="241"/>
      <c r="O12" s="239" t="s">
        <v>383</v>
      </c>
    </row>
    <row r="13" spans="1:15">
      <c r="A13" s="226"/>
      <c r="B13" s="226"/>
      <c r="C13" s="240" t="s">
        <v>384</v>
      </c>
      <c r="D13" s="226" t="s">
        <v>374</v>
      </c>
      <c r="E13" s="235" t="s">
        <v>385</v>
      </c>
      <c r="F13" s="235" t="s">
        <v>386</v>
      </c>
      <c r="G13" s="235" t="s">
        <v>387</v>
      </c>
      <c r="H13" s="235" t="s">
        <v>388</v>
      </c>
      <c r="I13" s="229">
        <v>626.6</v>
      </c>
      <c r="J13" s="237" t="s">
        <v>380</v>
      </c>
      <c r="K13" s="238">
        <f>+I13</f>
        <v>626.6</v>
      </c>
      <c r="L13" s="238" t="str">
        <f>+J13</f>
        <v>kg/m</v>
      </c>
      <c r="M13" s="242">
        <v>0.7</v>
      </c>
      <c r="N13" s="241">
        <v>0.75</v>
      </c>
      <c r="O13" s="239"/>
    </row>
    <row r="14" spans="1:15">
      <c r="A14" s="226"/>
      <c r="B14" s="226"/>
      <c r="C14" s="240" t="s">
        <v>389</v>
      </c>
      <c r="D14" s="226"/>
      <c r="E14" s="235"/>
      <c r="F14" s="235"/>
      <c r="G14" s="235"/>
      <c r="H14" s="235"/>
      <c r="I14" s="229"/>
      <c r="J14" s="237"/>
      <c r="K14" s="238"/>
      <c r="L14" s="238"/>
      <c r="M14" s="237"/>
      <c r="N14" s="241">
        <v>0.7</v>
      </c>
      <c r="O14" s="239"/>
    </row>
    <row r="15" spans="1:15">
      <c r="A15" s="226"/>
      <c r="B15" s="226"/>
      <c r="C15" s="240" t="s">
        <v>390</v>
      </c>
      <c r="D15" s="226"/>
      <c r="E15" s="235"/>
      <c r="F15" s="235"/>
      <c r="G15" s="235"/>
      <c r="H15" s="235"/>
      <c r="I15" s="229"/>
      <c r="J15" s="237"/>
      <c r="K15" s="238"/>
      <c r="L15" s="238"/>
      <c r="M15" s="241"/>
      <c r="N15" s="241">
        <v>0.6</v>
      </c>
      <c r="O15" s="239"/>
    </row>
    <row r="16" spans="1:15" outlineLevel="1">
      <c r="A16" s="226"/>
      <c r="B16" s="226"/>
      <c r="C16" s="243" t="s">
        <v>391</v>
      </c>
      <c r="D16" s="226" t="s">
        <v>374</v>
      </c>
      <c r="E16" s="235" t="str">
        <f>+C15</f>
        <v>Aço inox</v>
      </c>
      <c r="F16" s="235">
        <v>65</v>
      </c>
      <c r="G16" s="235" t="s">
        <v>392</v>
      </c>
      <c r="H16" s="235"/>
      <c r="I16" s="229">
        <v>3.71</v>
      </c>
      <c r="J16" s="235" t="s">
        <v>380</v>
      </c>
      <c r="K16" s="238"/>
      <c r="L16" s="238"/>
      <c r="M16" s="237"/>
      <c r="N16" s="241">
        <v>0.6</v>
      </c>
      <c r="O16" s="239"/>
    </row>
    <row r="17" spans="1:15" outlineLevel="1">
      <c r="A17" s="226"/>
      <c r="B17" s="226"/>
      <c r="C17" s="243" t="s">
        <v>393</v>
      </c>
      <c r="D17" s="226" t="s">
        <v>374</v>
      </c>
      <c r="E17" s="235" t="str">
        <f>+E16</f>
        <v>Aço inox</v>
      </c>
      <c r="F17" s="235">
        <v>80</v>
      </c>
      <c r="G17" s="235" t="s">
        <v>394</v>
      </c>
      <c r="H17" s="235"/>
      <c r="I17" s="229">
        <v>7.69</v>
      </c>
      <c r="J17" s="235" t="s">
        <v>380</v>
      </c>
      <c r="K17" s="238"/>
      <c r="L17" s="238"/>
      <c r="M17" s="237"/>
      <c r="N17" s="241">
        <v>0.6</v>
      </c>
      <c r="O17" s="239"/>
    </row>
    <row r="18" spans="1:15" outlineLevel="1">
      <c r="A18" s="226"/>
      <c r="B18" s="226"/>
      <c r="C18" s="243" t="s">
        <v>395</v>
      </c>
      <c r="D18" s="226" t="s">
        <v>374</v>
      </c>
      <c r="E18" s="235" t="str">
        <f>+E17</f>
        <v>Aço inox</v>
      </c>
      <c r="F18" s="235">
        <v>100</v>
      </c>
      <c r="G18" s="235" t="s">
        <v>396</v>
      </c>
      <c r="H18" s="235"/>
      <c r="I18" s="229">
        <v>10.48</v>
      </c>
      <c r="J18" s="235" t="s">
        <v>380</v>
      </c>
      <c r="K18" s="238"/>
      <c r="L18" s="238"/>
      <c r="M18" s="237"/>
      <c r="N18" s="241">
        <v>0.6</v>
      </c>
      <c r="O18" s="239"/>
    </row>
    <row r="19" spans="1:15" ht="6.45" customHeight="1">
      <c r="A19" s="226"/>
      <c r="B19" s="226"/>
      <c r="C19" s="227"/>
      <c r="D19" s="226"/>
      <c r="E19" s="235"/>
      <c r="F19" s="235"/>
      <c r="G19" s="235"/>
      <c r="H19" s="235"/>
      <c r="I19" s="229"/>
      <c r="J19" s="235"/>
      <c r="K19" s="238"/>
      <c r="L19" s="238"/>
      <c r="M19" s="237"/>
      <c r="N19" s="241"/>
      <c r="O19" s="239"/>
    </row>
    <row r="20" spans="1:15">
      <c r="A20" s="226" t="s">
        <v>372</v>
      </c>
      <c r="B20" s="226" t="s">
        <v>372</v>
      </c>
      <c r="C20" s="244" t="s">
        <v>397</v>
      </c>
      <c r="D20" s="226" t="s">
        <v>374</v>
      </c>
      <c r="E20" s="235" t="s">
        <v>375</v>
      </c>
      <c r="F20" s="235" t="s">
        <v>376</v>
      </c>
      <c r="G20" s="235" t="s">
        <v>377</v>
      </c>
      <c r="H20" s="235" t="s">
        <v>378</v>
      </c>
      <c r="I20" s="236" t="s">
        <v>379</v>
      </c>
      <c r="J20" s="237" t="s">
        <v>398</v>
      </c>
      <c r="K20" s="238"/>
      <c r="L20" s="238"/>
      <c r="M20" s="237"/>
      <c r="N20" s="237"/>
      <c r="O20" s="245" t="s">
        <v>399</v>
      </c>
    </row>
    <row r="21" spans="1:15">
      <c r="A21" s="226"/>
      <c r="B21" s="226"/>
      <c r="C21" s="246" t="s">
        <v>389</v>
      </c>
      <c r="D21" s="226"/>
      <c r="E21" s="235"/>
      <c r="F21" s="235"/>
      <c r="G21" s="235"/>
      <c r="H21" s="235"/>
      <c r="I21" s="229"/>
      <c r="J21" s="237"/>
      <c r="K21" s="238"/>
      <c r="L21" s="238"/>
      <c r="M21" s="237"/>
      <c r="N21" s="241">
        <v>0.7</v>
      </c>
      <c r="O21" s="245"/>
    </row>
    <row r="22" spans="1:15">
      <c r="A22" s="226" t="s">
        <v>372</v>
      </c>
      <c r="B22" s="226" t="s">
        <v>372</v>
      </c>
      <c r="C22" s="244" t="s">
        <v>400</v>
      </c>
      <c r="D22" s="226" t="s">
        <v>401</v>
      </c>
      <c r="E22" s="235" t="s">
        <v>375</v>
      </c>
      <c r="F22" s="235" t="s">
        <v>376</v>
      </c>
      <c r="G22" s="235" t="s">
        <v>377</v>
      </c>
      <c r="H22" s="235" t="s">
        <v>378</v>
      </c>
      <c r="I22" s="236" t="s">
        <v>379</v>
      </c>
      <c r="J22" s="237" t="s">
        <v>402</v>
      </c>
      <c r="K22" s="238"/>
      <c r="L22" s="238"/>
      <c r="M22" s="237"/>
      <c r="N22" s="237"/>
      <c r="O22" s="229" t="s">
        <v>379</v>
      </c>
    </row>
    <row r="23" spans="1:15">
      <c r="A23" s="226"/>
      <c r="B23" s="226"/>
      <c r="C23" s="246" t="s">
        <v>389</v>
      </c>
      <c r="D23" s="226"/>
      <c r="E23" s="235" t="s">
        <v>389</v>
      </c>
      <c r="F23" s="235"/>
      <c r="G23" s="235"/>
      <c r="H23" s="235"/>
      <c r="I23" s="229"/>
      <c r="J23" s="237" t="s">
        <v>402</v>
      </c>
      <c r="K23" s="238"/>
      <c r="L23" s="238"/>
      <c r="M23" s="237"/>
      <c r="N23" s="241">
        <v>0.7</v>
      </c>
      <c r="O23" s="229"/>
    </row>
    <row r="24" spans="1:15" ht="33.6">
      <c r="A24" s="226"/>
      <c r="B24" s="226"/>
      <c r="C24" s="246" t="s">
        <v>403</v>
      </c>
      <c r="D24" s="226" t="s">
        <v>374</v>
      </c>
      <c r="E24" s="235" t="s">
        <v>385</v>
      </c>
      <c r="F24" s="235" t="s">
        <v>386</v>
      </c>
      <c r="G24" s="235" t="s">
        <v>387</v>
      </c>
      <c r="H24" s="235" t="s">
        <v>388</v>
      </c>
      <c r="I24" s="229"/>
      <c r="J24" s="237" t="s">
        <v>402</v>
      </c>
      <c r="K24" s="247"/>
      <c r="L24" s="247"/>
      <c r="M24" s="242">
        <v>0.7</v>
      </c>
      <c r="N24" s="242">
        <v>0.75</v>
      </c>
      <c r="O24" s="229"/>
    </row>
    <row r="25" spans="1:15" ht="7.95" customHeight="1">
      <c r="A25" s="226"/>
      <c r="B25" s="226"/>
      <c r="C25" s="244"/>
      <c r="D25" s="226"/>
      <c r="E25" s="235"/>
      <c r="F25" s="235"/>
      <c r="G25" s="235"/>
      <c r="H25" s="235"/>
      <c r="I25" s="229"/>
      <c r="J25" s="237"/>
      <c r="K25" s="247"/>
      <c r="L25" s="247"/>
      <c r="M25" s="242"/>
      <c r="N25" s="242"/>
      <c r="O25" s="229"/>
    </row>
    <row r="26" spans="1:15">
      <c r="A26" s="226" t="s">
        <v>372</v>
      </c>
      <c r="B26" s="226" t="s">
        <v>372</v>
      </c>
      <c r="C26" s="244" t="s">
        <v>404</v>
      </c>
      <c r="D26" s="226" t="s">
        <v>401</v>
      </c>
      <c r="E26" s="235" t="s">
        <v>405</v>
      </c>
      <c r="F26" s="235">
        <v>1250</v>
      </c>
      <c r="G26" s="235" t="s">
        <v>406</v>
      </c>
      <c r="H26" s="235" t="s">
        <v>379</v>
      </c>
      <c r="I26" s="229">
        <f>330+1700+310+310</f>
        <v>2650</v>
      </c>
      <c r="J26" s="237" t="s">
        <v>407</v>
      </c>
      <c r="K26" s="238">
        <v>2650</v>
      </c>
      <c r="L26" s="238" t="s">
        <v>402</v>
      </c>
      <c r="M26" s="241">
        <v>0.05</v>
      </c>
      <c r="N26" s="241">
        <v>0.15</v>
      </c>
      <c r="O26" s="245" t="s">
        <v>408</v>
      </c>
    </row>
    <row r="27" spans="1:15">
      <c r="A27" s="226"/>
      <c r="B27" s="226"/>
      <c r="C27" s="244"/>
      <c r="D27" s="226" t="s">
        <v>401</v>
      </c>
      <c r="E27" s="235" t="s">
        <v>405</v>
      </c>
      <c r="F27" s="235">
        <v>1250</v>
      </c>
      <c r="G27" s="235" t="s">
        <v>409</v>
      </c>
      <c r="H27" s="235"/>
      <c r="I27" s="229">
        <f>2650+2*310</f>
        <v>3270</v>
      </c>
      <c r="J27" s="237" t="s">
        <v>402</v>
      </c>
      <c r="K27" s="238">
        <f>+I27</f>
        <v>3270</v>
      </c>
      <c r="L27" s="238" t="s">
        <v>402</v>
      </c>
      <c r="M27" s="241">
        <v>0.05</v>
      </c>
      <c r="N27" s="241">
        <v>0.15</v>
      </c>
      <c r="O27" s="245"/>
    </row>
    <row r="28" spans="1:15">
      <c r="A28" s="226"/>
      <c r="B28" s="226"/>
      <c r="C28" s="244"/>
      <c r="D28" s="226" t="s">
        <v>401</v>
      </c>
      <c r="E28" s="235" t="s">
        <v>405</v>
      </c>
      <c r="F28" s="235">
        <v>1250</v>
      </c>
      <c r="G28" s="235" t="s">
        <v>410</v>
      </c>
      <c r="H28" s="235"/>
      <c r="I28" s="229">
        <f>+I27+2*310</f>
        <v>3890</v>
      </c>
      <c r="J28" s="237" t="s">
        <v>402</v>
      </c>
      <c r="K28" s="238">
        <f>+I28</f>
        <v>3890</v>
      </c>
      <c r="L28" s="238" t="s">
        <v>402</v>
      </c>
      <c r="M28" s="241">
        <v>0.05</v>
      </c>
      <c r="N28" s="241">
        <v>0.15</v>
      </c>
      <c r="O28" s="245"/>
    </row>
    <row r="29" spans="1:15">
      <c r="A29" s="226" t="s">
        <v>372</v>
      </c>
      <c r="B29" s="226" t="s">
        <v>372</v>
      </c>
      <c r="C29" s="244" t="s">
        <v>411</v>
      </c>
      <c r="D29" s="226" t="s">
        <v>401</v>
      </c>
      <c r="E29" s="235" t="s">
        <v>412</v>
      </c>
      <c r="F29" s="235" t="s">
        <v>376</v>
      </c>
      <c r="G29" s="235" t="s">
        <v>413</v>
      </c>
      <c r="H29" s="235" t="s">
        <v>379</v>
      </c>
      <c r="I29" s="229">
        <v>2500</v>
      </c>
      <c r="J29" s="237" t="s">
        <v>366</v>
      </c>
      <c r="K29" s="238">
        <f>+I29</f>
        <v>2500</v>
      </c>
      <c r="L29" s="238" t="s">
        <v>402</v>
      </c>
      <c r="M29" s="241">
        <v>0.05</v>
      </c>
      <c r="N29" s="241">
        <v>0.15</v>
      </c>
      <c r="O29" s="245" t="s">
        <v>414</v>
      </c>
    </row>
    <row r="30" spans="1:15">
      <c r="A30" s="226" t="s">
        <v>372</v>
      </c>
      <c r="B30" s="226" t="s">
        <v>372</v>
      </c>
      <c r="C30" s="244" t="s">
        <v>415</v>
      </c>
      <c r="D30" s="226" t="s">
        <v>416</v>
      </c>
      <c r="E30" s="235" t="s">
        <v>412</v>
      </c>
      <c r="F30" s="235" t="s">
        <v>379</v>
      </c>
      <c r="G30" s="235" t="s">
        <v>379</v>
      </c>
      <c r="H30" s="235" t="s">
        <v>379</v>
      </c>
      <c r="I30" s="229">
        <v>2500</v>
      </c>
      <c r="J30" s="237" t="s">
        <v>366</v>
      </c>
      <c r="K30" s="238">
        <f>+I30</f>
        <v>2500</v>
      </c>
      <c r="L30" s="238" t="s">
        <v>366</v>
      </c>
      <c r="M30" s="241">
        <v>0.05</v>
      </c>
      <c r="N30" s="241">
        <v>0.15</v>
      </c>
      <c r="O30" s="245"/>
    </row>
    <row r="31" spans="1:15">
      <c r="A31" s="226"/>
      <c r="B31" s="226"/>
      <c r="C31" s="244"/>
      <c r="D31" s="226"/>
      <c r="E31" s="235" t="s">
        <v>417</v>
      </c>
      <c r="F31" s="235"/>
      <c r="G31" s="235"/>
      <c r="H31" s="235"/>
      <c r="I31" s="229">
        <v>450</v>
      </c>
      <c r="J31" s="237" t="s">
        <v>366</v>
      </c>
      <c r="K31" s="238">
        <f>+I31</f>
        <v>450</v>
      </c>
      <c r="L31" s="238" t="s">
        <v>366</v>
      </c>
      <c r="M31" s="241">
        <v>0.05</v>
      </c>
      <c r="N31" s="241">
        <v>0.15</v>
      </c>
      <c r="O31" s="245"/>
    </row>
    <row r="32" spans="1:15">
      <c r="A32" s="226"/>
      <c r="B32" s="226"/>
      <c r="C32" s="244" t="s">
        <v>418</v>
      </c>
      <c r="D32" s="226" t="s">
        <v>380</v>
      </c>
      <c r="E32" s="235" t="s">
        <v>419</v>
      </c>
      <c r="F32" s="235"/>
      <c r="G32" s="235"/>
      <c r="H32" s="235"/>
      <c r="I32" s="229" t="s">
        <v>420</v>
      </c>
      <c r="J32" s="237" t="s">
        <v>421</v>
      </c>
      <c r="K32" s="238">
        <v>70</v>
      </c>
      <c r="L32" s="238" t="s">
        <v>380</v>
      </c>
      <c r="M32" s="241">
        <v>0.05</v>
      </c>
      <c r="N32" s="241">
        <v>0.15</v>
      </c>
      <c r="O32" s="245"/>
    </row>
    <row r="33" spans="1:15">
      <c r="A33" s="226"/>
      <c r="B33" s="226"/>
      <c r="C33" s="244" t="s">
        <v>422</v>
      </c>
      <c r="D33" s="226"/>
      <c r="E33" s="235" t="s">
        <v>423</v>
      </c>
      <c r="F33" s="235"/>
      <c r="G33" s="235"/>
      <c r="H33" s="235"/>
      <c r="I33" s="229" t="s">
        <v>424</v>
      </c>
      <c r="J33" s="237" t="s">
        <v>421</v>
      </c>
      <c r="K33" s="238">
        <v>40</v>
      </c>
      <c r="L33" s="238" t="s">
        <v>380</v>
      </c>
      <c r="M33" s="241">
        <v>0.05</v>
      </c>
      <c r="N33" s="241">
        <v>0.15</v>
      </c>
      <c r="O33" s="245"/>
    </row>
    <row r="34" spans="1:15">
      <c r="A34" s="226"/>
      <c r="B34" s="226"/>
      <c r="C34" s="244"/>
      <c r="D34" s="226"/>
      <c r="E34" s="235" t="s">
        <v>425</v>
      </c>
      <c r="F34" s="235" t="s">
        <v>426</v>
      </c>
      <c r="G34" s="235"/>
      <c r="H34" s="235"/>
      <c r="I34" s="229">
        <v>400</v>
      </c>
      <c r="J34" s="237" t="s">
        <v>421</v>
      </c>
      <c r="K34" s="238">
        <f>+I34/2.4</f>
        <v>166.66666666666669</v>
      </c>
      <c r="L34" s="238" t="s">
        <v>380</v>
      </c>
      <c r="M34" s="241">
        <v>0.05</v>
      </c>
      <c r="N34" s="241">
        <v>0.15</v>
      </c>
      <c r="O34" s="248" t="s">
        <v>427</v>
      </c>
    </row>
    <row r="35" spans="1:15">
      <c r="A35" s="226"/>
      <c r="B35" s="226"/>
      <c r="C35" s="244"/>
      <c r="D35" s="226"/>
      <c r="E35" s="235" t="s">
        <v>425</v>
      </c>
      <c r="F35" s="235" t="s">
        <v>428</v>
      </c>
      <c r="G35" s="235"/>
      <c r="H35" s="235"/>
      <c r="I35" s="229">
        <v>590</v>
      </c>
      <c r="J35" s="237" t="s">
        <v>421</v>
      </c>
      <c r="K35" s="238">
        <f>+I35/2.4</f>
        <v>245.83333333333334</v>
      </c>
      <c r="L35" s="238" t="s">
        <v>380</v>
      </c>
      <c r="M35" s="241">
        <v>0.05</v>
      </c>
      <c r="N35" s="241">
        <v>0.15</v>
      </c>
      <c r="O35" s="249"/>
    </row>
    <row r="36" spans="1:15">
      <c r="A36" s="226"/>
      <c r="B36" s="226"/>
      <c r="C36" s="244"/>
      <c r="D36" s="226"/>
      <c r="E36" s="235" t="s">
        <v>425</v>
      </c>
      <c r="F36" s="235" t="s">
        <v>429</v>
      </c>
      <c r="G36" s="235"/>
      <c r="H36" s="235"/>
      <c r="I36" s="229">
        <v>820</v>
      </c>
      <c r="J36" s="237" t="s">
        <v>421</v>
      </c>
      <c r="K36" s="238">
        <f>+I36/2.4</f>
        <v>341.66666666666669</v>
      </c>
      <c r="L36" s="238" t="s">
        <v>380</v>
      </c>
      <c r="M36" s="241">
        <v>0.05</v>
      </c>
      <c r="N36" s="241">
        <v>0.15</v>
      </c>
      <c r="O36" s="249"/>
    </row>
    <row r="37" spans="1:15">
      <c r="A37" s="226"/>
      <c r="B37" s="226"/>
      <c r="C37" s="244"/>
      <c r="D37" s="226"/>
      <c r="E37" s="235" t="s">
        <v>425</v>
      </c>
      <c r="F37" s="235" t="s">
        <v>430</v>
      </c>
      <c r="G37" s="235"/>
      <c r="H37" s="235"/>
      <c r="I37" s="229">
        <v>1060</v>
      </c>
      <c r="J37" s="237" t="s">
        <v>421</v>
      </c>
      <c r="K37" s="238">
        <f>+I37/2.4</f>
        <v>441.66666666666669</v>
      </c>
      <c r="L37" s="238" t="s">
        <v>380</v>
      </c>
      <c r="M37" s="241">
        <v>0.05</v>
      </c>
      <c r="N37" s="241">
        <v>0.15</v>
      </c>
      <c r="O37" s="249"/>
    </row>
    <row r="38" spans="1:15">
      <c r="A38" s="226"/>
      <c r="B38" s="226"/>
      <c r="C38" s="244"/>
      <c r="D38" s="226"/>
      <c r="E38" s="235" t="s">
        <v>431</v>
      </c>
      <c r="F38" s="235" t="s">
        <v>432</v>
      </c>
      <c r="G38" s="235"/>
      <c r="H38" s="235"/>
      <c r="I38" s="229">
        <v>63</v>
      </c>
      <c r="J38" s="237" t="s">
        <v>421</v>
      </c>
      <c r="K38" s="238">
        <f>+I38</f>
        <v>63</v>
      </c>
      <c r="L38" s="238" t="s">
        <v>380</v>
      </c>
      <c r="M38" s="241">
        <v>0.05</v>
      </c>
      <c r="N38" s="241">
        <v>0.15</v>
      </c>
      <c r="O38" s="250" t="s">
        <v>433</v>
      </c>
    </row>
    <row r="39" spans="1:15">
      <c r="A39" s="226"/>
      <c r="B39" s="226"/>
      <c r="C39" s="244"/>
      <c r="D39" s="226"/>
      <c r="E39" s="235" t="s">
        <v>431</v>
      </c>
      <c r="F39" s="235" t="s">
        <v>434</v>
      </c>
      <c r="G39" s="235"/>
      <c r="H39" s="235"/>
      <c r="I39" s="229">
        <v>93</v>
      </c>
      <c r="J39" s="237" t="s">
        <v>421</v>
      </c>
      <c r="K39" s="238">
        <f>+I39</f>
        <v>93</v>
      </c>
      <c r="L39" s="238" t="s">
        <v>380</v>
      </c>
      <c r="M39" s="241">
        <v>0.05</v>
      </c>
      <c r="N39" s="241">
        <v>0.15</v>
      </c>
      <c r="O39" s="245"/>
    </row>
    <row r="40" spans="1:15">
      <c r="A40" s="226"/>
      <c r="B40" s="226"/>
      <c r="C40" s="244"/>
      <c r="D40" s="226"/>
      <c r="E40" s="235" t="s">
        <v>431</v>
      </c>
      <c r="F40" s="235" t="s">
        <v>435</v>
      </c>
      <c r="G40" s="235"/>
      <c r="H40" s="235"/>
      <c r="I40" s="229">
        <v>114</v>
      </c>
      <c r="J40" s="237" t="s">
        <v>421</v>
      </c>
      <c r="K40" s="238">
        <f>+I40</f>
        <v>114</v>
      </c>
      <c r="L40" s="238" t="s">
        <v>380</v>
      </c>
      <c r="M40" s="241">
        <v>0.05</v>
      </c>
      <c r="N40" s="241">
        <v>0.15</v>
      </c>
      <c r="O40" s="245"/>
    </row>
    <row r="41" spans="1:15">
      <c r="A41" s="226"/>
      <c r="B41" s="226"/>
      <c r="C41" s="244"/>
      <c r="D41" s="226"/>
      <c r="E41" s="235" t="s">
        <v>431</v>
      </c>
      <c r="F41" s="235" t="s">
        <v>436</v>
      </c>
      <c r="G41" s="235"/>
      <c r="H41" s="235"/>
      <c r="I41" s="229">
        <v>215</v>
      </c>
      <c r="J41" s="237" t="s">
        <v>421</v>
      </c>
      <c r="K41" s="238">
        <f>+I41</f>
        <v>215</v>
      </c>
      <c r="L41" s="238" t="s">
        <v>380</v>
      </c>
      <c r="M41" s="241">
        <v>0.05</v>
      </c>
      <c r="N41" s="241">
        <v>0.15</v>
      </c>
      <c r="O41" s="245"/>
    </row>
    <row r="42" spans="1:15">
      <c r="A42" s="226"/>
      <c r="B42" s="226"/>
      <c r="C42" s="244"/>
      <c r="D42" s="226"/>
      <c r="E42" s="235" t="s">
        <v>431</v>
      </c>
      <c r="F42" s="235" t="s">
        <v>437</v>
      </c>
      <c r="G42" s="235"/>
      <c r="H42" s="235"/>
      <c r="I42" s="229">
        <v>286</v>
      </c>
      <c r="J42" s="237" t="s">
        <v>421</v>
      </c>
      <c r="K42" s="238">
        <f>+I42/0.95</f>
        <v>301.0526315789474</v>
      </c>
      <c r="L42" s="238" t="s">
        <v>380</v>
      </c>
      <c r="M42" s="241">
        <v>0.05</v>
      </c>
      <c r="N42" s="241">
        <v>0.15</v>
      </c>
      <c r="O42" s="245"/>
    </row>
    <row r="43" spans="1:15">
      <c r="A43" s="226"/>
      <c r="B43" s="226"/>
      <c r="C43" s="244"/>
      <c r="D43" s="226"/>
      <c r="E43" s="235" t="s">
        <v>438</v>
      </c>
      <c r="F43" s="235" t="s">
        <v>439</v>
      </c>
      <c r="G43" s="235"/>
      <c r="H43" s="235"/>
      <c r="I43" s="229">
        <v>1300</v>
      </c>
      <c r="J43" s="237" t="s">
        <v>421</v>
      </c>
      <c r="K43" s="238">
        <f t="shared" ref="K43:K49" si="0">+I43</f>
        <v>1300</v>
      </c>
      <c r="L43" s="238" t="s">
        <v>402</v>
      </c>
      <c r="M43" s="241">
        <v>0.05</v>
      </c>
      <c r="N43" s="241">
        <v>0.15</v>
      </c>
      <c r="O43" s="245"/>
    </row>
    <row r="44" spans="1:15">
      <c r="A44" s="226"/>
      <c r="B44" s="226"/>
      <c r="C44" s="244"/>
      <c r="D44" s="226"/>
      <c r="E44" s="235" t="s">
        <v>440</v>
      </c>
      <c r="F44" s="235" t="s">
        <v>441</v>
      </c>
      <c r="G44" s="235"/>
      <c r="H44" s="235"/>
      <c r="I44" s="229">
        <v>800</v>
      </c>
      <c r="J44" s="237" t="s">
        <v>421</v>
      </c>
      <c r="K44" s="238">
        <f t="shared" si="0"/>
        <v>800</v>
      </c>
      <c r="L44" s="238" t="s">
        <v>402</v>
      </c>
      <c r="M44" s="241">
        <v>0.05</v>
      </c>
      <c r="N44" s="241">
        <v>0.15</v>
      </c>
      <c r="O44" s="245"/>
    </row>
    <row r="45" spans="1:15">
      <c r="A45" s="226"/>
      <c r="B45" s="226"/>
      <c r="C45" s="244"/>
      <c r="D45" s="226"/>
      <c r="E45" s="235" t="s">
        <v>440</v>
      </c>
      <c r="F45" s="235" t="s">
        <v>442</v>
      </c>
      <c r="G45" s="235"/>
      <c r="H45" s="235"/>
      <c r="I45" s="229">
        <v>800</v>
      </c>
      <c r="J45" s="237" t="s">
        <v>421</v>
      </c>
      <c r="K45" s="238">
        <f t="shared" si="0"/>
        <v>800</v>
      </c>
      <c r="L45" s="238" t="s">
        <v>402</v>
      </c>
      <c r="M45" s="241">
        <v>0.05</v>
      </c>
      <c r="N45" s="241">
        <v>0.15</v>
      </c>
      <c r="O45" s="245"/>
    </row>
    <row r="46" spans="1:15">
      <c r="A46" s="226"/>
      <c r="B46" s="226"/>
      <c r="C46" s="244"/>
      <c r="D46" s="226"/>
      <c r="E46" s="235" t="s">
        <v>440</v>
      </c>
      <c r="F46" s="235" t="s">
        <v>443</v>
      </c>
      <c r="G46" s="235"/>
      <c r="H46" s="235"/>
      <c r="I46" s="229">
        <v>800</v>
      </c>
      <c r="J46" s="237" t="s">
        <v>421</v>
      </c>
      <c r="K46" s="238">
        <f t="shared" si="0"/>
        <v>800</v>
      </c>
      <c r="L46" s="238" t="s">
        <v>402</v>
      </c>
      <c r="M46" s="241">
        <v>0.05</v>
      </c>
      <c r="N46" s="241">
        <v>0.15</v>
      </c>
      <c r="O46" s="245"/>
    </row>
    <row r="47" spans="1:15">
      <c r="A47" s="226"/>
      <c r="B47" s="226"/>
      <c r="C47" s="244"/>
      <c r="D47" s="226"/>
      <c r="E47" s="235" t="s">
        <v>440</v>
      </c>
      <c r="F47" s="235" t="s">
        <v>444</v>
      </c>
      <c r="G47" s="235"/>
      <c r="H47" s="235"/>
      <c r="I47" s="229">
        <v>800</v>
      </c>
      <c r="J47" s="237" t="s">
        <v>421</v>
      </c>
      <c r="K47" s="238">
        <f t="shared" si="0"/>
        <v>800</v>
      </c>
      <c r="L47" s="238" t="s">
        <v>402</v>
      </c>
      <c r="M47" s="241">
        <v>0.05</v>
      </c>
      <c r="N47" s="241">
        <v>0.15</v>
      </c>
      <c r="O47" s="245"/>
    </row>
    <row r="48" spans="1:15">
      <c r="A48" s="226"/>
      <c r="B48" s="226"/>
      <c r="C48" s="244"/>
      <c r="D48" s="226"/>
      <c r="E48" s="235" t="s">
        <v>445</v>
      </c>
      <c r="F48" s="235" t="s">
        <v>446</v>
      </c>
      <c r="G48" s="235"/>
      <c r="H48" s="235"/>
      <c r="I48" s="229">
        <v>170</v>
      </c>
      <c r="J48" s="237" t="s">
        <v>447</v>
      </c>
      <c r="K48" s="238">
        <f t="shared" si="0"/>
        <v>170</v>
      </c>
      <c r="L48" s="238" t="s">
        <v>447</v>
      </c>
      <c r="M48" s="241">
        <v>0.05</v>
      </c>
      <c r="N48" s="241">
        <v>0.15</v>
      </c>
      <c r="O48" s="248" t="s">
        <v>427</v>
      </c>
    </row>
    <row r="49" spans="1:15">
      <c r="A49" s="226"/>
      <c r="B49" s="226"/>
      <c r="C49" s="244"/>
      <c r="D49" s="226"/>
      <c r="E49" s="235" t="s">
        <v>448</v>
      </c>
      <c r="F49" s="235"/>
      <c r="G49" s="235"/>
      <c r="H49" s="235"/>
      <c r="I49" s="251">
        <v>2000</v>
      </c>
      <c r="J49" s="252" t="s">
        <v>402</v>
      </c>
      <c r="K49" s="253">
        <f t="shared" si="0"/>
        <v>2000</v>
      </c>
      <c r="L49" s="252" t="s">
        <v>402</v>
      </c>
      <c r="M49" s="241">
        <v>0.05</v>
      </c>
      <c r="N49" s="241">
        <v>0.15</v>
      </c>
      <c r="O49" s="248"/>
    </row>
    <row r="50" spans="1:15">
      <c r="A50" s="226" t="s">
        <v>372</v>
      </c>
      <c r="B50" s="226" t="s">
        <v>372</v>
      </c>
      <c r="C50" s="244" t="s">
        <v>449</v>
      </c>
      <c r="D50" s="226" t="s">
        <v>401</v>
      </c>
      <c r="E50" s="235" t="s">
        <v>389</v>
      </c>
      <c r="F50" s="235" t="s">
        <v>442</v>
      </c>
      <c r="G50" s="235">
        <v>60</v>
      </c>
      <c r="H50" s="235" t="s">
        <v>379</v>
      </c>
      <c r="I50" s="229">
        <v>55</v>
      </c>
      <c r="J50" s="237" t="s">
        <v>402</v>
      </c>
      <c r="K50" s="238"/>
      <c r="L50" s="238"/>
      <c r="M50" s="241">
        <v>0.7</v>
      </c>
      <c r="N50" s="241">
        <v>0.95</v>
      </c>
      <c r="O50" s="245" t="s">
        <v>450</v>
      </c>
    </row>
    <row r="51" spans="1:15" outlineLevel="1">
      <c r="A51" s="226" t="s">
        <v>372</v>
      </c>
      <c r="B51" s="226" t="s">
        <v>372</v>
      </c>
      <c r="C51" s="244" t="s">
        <v>451</v>
      </c>
      <c r="D51" s="226" t="s">
        <v>401</v>
      </c>
      <c r="E51" s="235" t="s">
        <v>375</v>
      </c>
      <c r="F51" s="235" t="s">
        <v>452</v>
      </c>
      <c r="G51" s="235" t="s">
        <v>453</v>
      </c>
      <c r="H51" s="235" t="s">
        <v>379</v>
      </c>
      <c r="I51" s="229"/>
      <c r="J51" s="237" t="s">
        <v>402</v>
      </c>
      <c r="K51" s="238"/>
      <c r="L51" s="238"/>
      <c r="M51" s="237"/>
      <c r="N51" s="237"/>
      <c r="O51" s="245"/>
    </row>
    <row r="52" spans="1:15">
      <c r="A52" s="226" t="s">
        <v>372</v>
      </c>
      <c r="B52" s="226" t="s">
        <v>372</v>
      </c>
      <c r="C52" s="244" t="s">
        <v>454</v>
      </c>
      <c r="D52" s="226" t="s">
        <v>455</v>
      </c>
      <c r="E52" s="235" t="s">
        <v>456</v>
      </c>
      <c r="F52" s="235" t="s">
        <v>379</v>
      </c>
      <c r="G52" s="235" t="s">
        <v>379</v>
      </c>
      <c r="H52" s="235" t="s">
        <v>379</v>
      </c>
      <c r="I52" s="236" t="s">
        <v>379</v>
      </c>
      <c r="J52" s="237" t="s">
        <v>366</v>
      </c>
      <c r="K52" s="238"/>
      <c r="L52" s="238"/>
      <c r="M52" s="237"/>
      <c r="N52" s="237"/>
      <c r="O52" s="245" t="s">
        <v>457</v>
      </c>
    </row>
    <row r="53" spans="1:15">
      <c r="A53" s="226"/>
      <c r="B53" s="226"/>
      <c r="C53" s="246" t="s">
        <v>458</v>
      </c>
      <c r="D53" s="226"/>
      <c r="E53" s="235"/>
      <c r="F53" s="235"/>
      <c r="G53" s="235"/>
      <c r="H53" s="235"/>
      <c r="I53" s="229"/>
      <c r="J53" s="237"/>
      <c r="K53" s="238">
        <v>1900</v>
      </c>
      <c r="L53" s="238"/>
      <c r="M53" s="241"/>
      <c r="N53" s="241">
        <v>1</v>
      </c>
      <c r="O53" s="245" t="s">
        <v>459</v>
      </c>
    </row>
    <row r="54" spans="1:15">
      <c r="A54" s="226"/>
      <c r="B54" s="226"/>
      <c r="C54" s="246" t="s">
        <v>460</v>
      </c>
      <c r="D54" s="226"/>
      <c r="E54" s="235"/>
      <c r="F54" s="235"/>
      <c r="G54" s="235"/>
      <c r="H54" s="235"/>
      <c r="I54" s="229"/>
      <c r="J54" s="237"/>
      <c r="K54" s="238"/>
      <c r="L54" s="238"/>
      <c r="M54" s="237"/>
      <c r="N54" s="241"/>
      <c r="O54" s="245"/>
    </row>
    <row r="55" spans="1:15">
      <c r="A55" s="226"/>
      <c r="B55" s="226"/>
      <c r="C55" s="254" t="s">
        <v>461</v>
      </c>
      <c r="D55" s="226"/>
      <c r="E55" s="235" t="s">
        <v>456</v>
      </c>
      <c r="F55" s="235"/>
      <c r="G55" s="235"/>
      <c r="H55" s="235"/>
      <c r="I55" s="229" t="s">
        <v>462</v>
      </c>
      <c r="J55" s="237" t="s">
        <v>366</v>
      </c>
      <c r="K55" s="238">
        <v>1800</v>
      </c>
      <c r="L55" s="238" t="str">
        <f>+J55</f>
        <v>kg/m3</v>
      </c>
      <c r="M55" s="241">
        <v>0.1</v>
      </c>
      <c r="N55" s="241">
        <v>0.1</v>
      </c>
      <c r="O55" s="245" t="s">
        <v>459</v>
      </c>
    </row>
    <row r="56" spans="1:15">
      <c r="A56" s="226"/>
      <c r="B56" s="226"/>
      <c r="C56" s="254" t="s">
        <v>463</v>
      </c>
      <c r="D56" s="226"/>
      <c r="E56" s="235" t="s">
        <v>456</v>
      </c>
      <c r="F56" s="235"/>
      <c r="G56" s="235"/>
      <c r="H56" s="235"/>
      <c r="I56" s="229" t="s">
        <v>462</v>
      </c>
      <c r="J56" s="237" t="s">
        <v>366</v>
      </c>
      <c r="K56" s="238">
        <v>1800</v>
      </c>
      <c r="L56" s="238" t="str">
        <f>+J56</f>
        <v>kg/m3</v>
      </c>
      <c r="M56" s="241">
        <v>0.1</v>
      </c>
      <c r="N56" s="241">
        <v>0.5</v>
      </c>
      <c r="O56" s="245" t="s">
        <v>459</v>
      </c>
    </row>
    <row r="57" spans="1:15" ht="37.950000000000003" customHeight="1">
      <c r="A57" s="226"/>
      <c r="B57" s="226"/>
      <c r="C57" s="254" t="s">
        <v>464</v>
      </c>
      <c r="D57" s="226"/>
      <c r="E57" s="235" t="s">
        <v>456</v>
      </c>
      <c r="F57" s="235"/>
      <c r="G57" s="235"/>
      <c r="H57" s="235"/>
      <c r="I57" s="229" t="s">
        <v>462</v>
      </c>
      <c r="J57" s="237" t="s">
        <v>366</v>
      </c>
      <c r="K57" s="238">
        <v>1800</v>
      </c>
      <c r="L57" s="238" t="str">
        <f>+J57</f>
        <v>kg/m3</v>
      </c>
      <c r="M57" s="241">
        <v>0.1</v>
      </c>
      <c r="N57" s="241">
        <v>0.25</v>
      </c>
      <c r="O57" s="245" t="s">
        <v>459</v>
      </c>
    </row>
    <row r="58" spans="1:15" ht="43.95" customHeight="1">
      <c r="A58" s="226"/>
      <c r="B58" s="226"/>
      <c r="C58" s="254" t="s">
        <v>465</v>
      </c>
      <c r="D58" s="226"/>
      <c r="E58" s="235" t="s">
        <v>456</v>
      </c>
      <c r="F58" s="235"/>
      <c r="G58" s="235"/>
      <c r="H58" s="235"/>
      <c r="I58" s="229" t="s">
        <v>462</v>
      </c>
      <c r="J58" s="237" t="s">
        <v>366</v>
      </c>
      <c r="K58" s="238">
        <v>1800</v>
      </c>
      <c r="L58" s="238" t="str">
        <f>+J58</f>
        <v>kg/m3</v>
      </c>
      <c r="M58" s="241">
        <v>0.1</v>
      </c>
      <c r="N58" s="241">
        <v>0.1</v>
      </c>
      <c r="O58" s="245" t="s">
        <v>459</v>
      </c>
    </row>
    <row r="59" spans="1:15">
      <c r="A59" s="226"/>
      <c r="B59" s="226"/>
      <c r="C59" s="254" t="s">
        <v>466</v>
      </c>
      <c r="D59" s="226"/>
      <c r="E59" s="235" t="s">
        <v>456</v>
      </c>
      <c r="F59" s="235"/>
      <c r="G59" s="235"/>
      <c r="H59" s="235"/>
      <c r="I59" s="229">
        <v>1200</v>
      </c>
      <c r="J59" s="237" t="s">
        <v>366</v>
      </c>
      <c r="K59" s="238">
        <f>+I59</f>
        <v>1200</v>
      </c>
      <c r="L59" s="238" t="str">
        <f>+J59</f>
        <v>kg/m3</v>
      </c>
      <c r="M59" s="241"/>
      <c r="N59" s="241"/>
      <c r="O59" s="245"/>
    </row>
    <row r="60" spans="1:15">
      <c r="A60" s="226"/>
      <c r="B60" s="226"/>
      <c r="C60" s="244" t="s">
        <v>467</v>
      </c>
      <c r="D60" s="226"/>
      <c r="E60" s="235"/>
      <c r="F60" s="235"/>
      <c r="G60" s="235"/>
      <c r="H60" s="235"/>
      <c r="I60" s="229"/>
      <c r="J60" s="237"/>
      <c r="K60" s="238"/>
      <c r="L60" s="238"/>
      <c r="M60" s="241"/>
      <c r="N60" s="241"/>
      <c r="O60" s="245"/>
    </row>
    <row r="61" spans="1:15">
      <c r="A61" s="255"/>
      <c r="B61" s="226" t="s">
        <v>372</v>
      </c>
      <c r="C61" s="256" t="s">
        <v>468</v>
      </c>
      <c r="D61" s="226" t="s">
        <v>416</v>
      </c>
      <c r="E61" s="235" t="s">
        <v>412</v>
      </c>
      <c r="F61" s="235" t="s">
        <v>379</v>
      </c>
      <c r="G61" s="235" t="s">
        <v>379</v>
      </c>
      <c r="H61" s="235" t="s">
        <v>379</v>
      </c>
      <c r="I61" s="229" t="s">
        <v>469</v>
      </c>
      <c r="J61" s="237" t="s">
        <v>366</v>
      </c>
      <c r="K61" s="247">
        <v>2500</v>
      </c>
      <c r="L61" s="247"/>
      <c r="M61" s="242">
        <v>0.05</v>
      </c>
      <c r="N61" s="257"/>
      <c r="O61" s="245" t="s">
        <v>470</v>
      </c>
    </row>
    <row r="62" spans="1:15">
      <c r="A62" s="255"/>
      <c r="B62" s="226" t="s">
        <v>372</v>
      </c>
      <c r="C62" s="256" t="s">
        <v>471</v>
      </c>
      <c r="D62" s="226" t="s">
        <v>416</v>
      </c>
      <c r="E62" s="235" t="s">
        <v>412</v>
      </c>
      <c r="F62" s="235" t="s">
        <v>379</v>
      </c>
      <c r="G62" s="235" t="s">
        <v>379</v>
      </c>
      <c r="H62" s="235" t="s">
        <v>379</v>
      </c>
      <c r="I62" s="229" t="s">
        <v>469</v>
      </c>
      <c r="J62" s="237" t="s">
        <v>366</v>
      </c>
      <c r="K62" s="238">
        <v>2500</v>
      </c>
      <c r="L62" s="238"/>
      <c r="M62" s="241">
        <v>0.05</v>
      </c>
      <c r="N62" s="237"/>
      <c r="O62" s="245" t="s">
        <v>470</v>
      </c>
    </row>
    <row r="63" spans="1:15">
      <c r="A63" s="255"/>
      <c r="B63" s="226" t="s">
        <v>372</v>
      </c>
      <c r="C63" s="256" t="s">
        <v>472</v>
      </c>
      <c r="D63" s="226" t="s">
        <v>416</v>
      </c>
      <c r="E63" s="235" t="s">
        <v>412</v>
      </c>
      <c r="F63" s="235" t="s">
        <v>379</v>
      </c>
      <c r="G63" s="235" t="s">
        <v>379</v>
      </c>
      <c r="H63" s="235" t="s">
        <v>379</v>
      </c>
      <c r="I63" s="229" t="s">
        <v>469</v>
      </c>
      <c r="J63" s="237" t="s">
        <v>366</v>
      </c>
      <c r="K63" s="238">
        <v>2500</v>
      </c>
      <c r="L63" s="238"/>
      <c r="M63" s="241">
        <v>0.05</v>
      </c>
      <c r="N63" s="237"/>
      <c r="O63" s="245" t="s">
        <v>470</v>
      </c>
    </row>
    <row r="64" spans="1:15">
      <c r="A64" s="255"/>
      <c r="B64" s="226" t="s">
        <v>372</v>
      </c>
      <c r="C64" s="256" t="s">
        <v>473</v>
      </c>
      <c r="D64" s="226" t="s">
        <v>416</v>
      </c>
      <c r="E64" s="235" t="s">
        <v>412</v>
      </c>
      <c r="F64" s="235" t="s">
        <v>379</v>
      </c>
      <c r="G64" s="235" t="s">
        <v>379</v>
      </c>
      <c r="H64" s="235" t="s">
        <v>379</v>
      </c>
      <c r="I64" s="229" t="s">
        <v>469</v>
      </c>
      <c r="J64" s="237" t="s">
        <v>366</v>
      </c>
      <c r="K64" s="238">
        <v>2500</v>
      </c>
      <c r="L64" s="238"/>
      <c r="M64" s="241">
        <v>0.05</v>
      </c>
      <c r="N64" s="237"/>
      <c r="O64" s="245" t="s">
        <v>470</v>
      </c>
    </row>
    <row r="65" spans="1:15">
      <c r="A65" s="255"/>
      <c r="B65" s="226"/>
      <c r="C65" s="256" t="s">
        <v>474</v>
      </c>
      <c r="D65" s="226" t="s">
        <v>416</v>
      </c>
      <c r="E65" s="235" t="s">
        <v>201</v>
      </c>
      <c r="F65" s="235"/>
      <c r="G65" s="235"/>
      <c r="H65" s="235"/>
      <c r="I65" s="229">
        <v>2400</v>
      </c>
      <c r="J65" s="237" t="s">
        <v>366</v>
      </c>
      <c r="K65" s="238">
        <v>2400</v>
      </c>
      <c r="L65" s="238"/>
      <c r="M65" s="241">
        <v>0.05</v>
      </c>
      <c r="N65" s="237"/>
      <c r="O65" s="245" t="s">
        <v>475</v>
      </c>
    </row>
    <row r="66" spans="1:15">
      <c r="A66" s="255"/>
      <c r="B66" s="226" t="s">
        <v>372</v>
      </c>
      <c r="C66" s="258" t="s">
        <v>476</v>
      </c>
      <c r="D66" s="226" t="s">
        <v>416</v>
      </c>
      <c r="E66" s="235" t="s">
        <v>385</v>
      </c>
      <c r="F66" s="235" t="s">
        <v>379</v>
      </c>
      <c r="G66" s="235" t="s">
        <v>379</v>
      </c>
      <c r="H66" s="235" t="s">
        <v>379</v>
      </c>
      <c r="I66" s="229" t="s">
        <v>469</v>
      </c>
      <c r="J66" s="237" t="s">
        <v>366</v>
      </c>
      <c r="K66" s="238"/>
      <c r="L66" s="238"/>
      <c r="M66" s="241">
        <v>0.7</v>
      </c>
      <c r="N66" s="241">
        <v>0.9</v>
      </c>
      <c r="O66" s="239"/>
    </row>
    <row r="67" spans="1:15">
      <c r="A67" s="255"/>
      <c r="B67" s="226" t="s">
        <v>372</v>
      </c>
      <c r="C67" s="258" t="s">
        <v>477</v>
      </c>
      <c r="D67" s="226" t="s">
        <v>455</v>
      </c>
      <c r="E67" s="235" t="s">
        <v>375</v>
      </c>
      <c r="F67" s="235" t="s">
        <v>478</v>
      </c>
      <c r="G67" s="235" t="s">
        <v>379</v>
      </c>
      <c r="H67" s="235" t="s">
        <v>379</v>
      </c>
      <c r="I67" s="236" t="s">
        <v>379</v>
      </c>
      <c r="J67" s="237" t="s">
        <v>366</v>
      </c>
      <c r="K67" s="238"/>
      <c r="L67" s="238"/>
      <c r="M67" s="237"/>
      <c r="N67" s="237"/>
      <c r="O67" s="239" t="s">
        <v>479</v>
      </c>
    </row>
    <row r="68" spans="1:15">
      <c r="A68" s="255"/>
      <c r="B68" s="226" t="s">
        <v>372</v>
      </c>
      <c r="C68" s="258" t="s">
        <v>480</v>
      </c>
      <c r="D68" s="226"/>
      <c r="E68" s="235"/>
      <c r="F68" s="235"/>
      <c r="G68" s="235"/>
      <c r="H68" s="235"/>
      <c r="I68" s="229"/>
      <c r="J68" s="237"/>
      <c r="K68" s="238"/>
      <c r="L68" s="238"/>
      <c r="M68" s="237"/>
      <c r="N68" s="237"/>
      <c r="O68" s="239" t="s">
        <v>479</v>
      </c>
    </row>
    <row r="69" spans="1:15">
      <c r="A69" s="255"/>
      <c r="B69" s="226"/>
      <c r="C69" s="256" t="s">
        <v>481</v>
      </c>
      <c r="D69" s="226"/>
      <c r="E69" s="235"/>
      <c r="F69" s="235"/>
      <c r="G69" s="235"/>
      <c r="H69" s="235"/>
      <c r="I69" s="236" t="s">
        <v>379</v>
      </c>
      <c r="J69" s="237"/>
      <c r="K69" s="238"/>
      <c r="L69" s="238"/>
      <c r="M69" s="241">
        <v>0.02</v>
      </c>
      <c r="N69" s="241">
        <v>0.1</v>
      </c>
      <c r="O69" s="239" t="s">
        <v>479</v>
      </c>
    </row>
    <row r="70" spans="1:15">
      <c r="A70" s="255"/>
      <c r="B70" s="226"/>
      <c r="C70" s="256" t="s">
        <v>482</v>
      </c>
      <c r="D70" s="226"/>
      <c r="E70" s="235"/>
      <c r="F70" s="235"/>
      <c r="G70" s="235"/>
      <c r="H70" s="235"/>
      <c r="I70" s="236" t="s">
        <v>483</v>
      </c>
      <c r="J70" s="237"/>
      <c r="K70" s="238"/>
      <c r="L70" s="238"/>
      <c r="M70" s="241">
        <v>0.02</v>
      </c>
      <c r="N70" s="241">
        <v>0.1</v>
      </c>
      <c r="O70" s="239" t="s">
        <v>479</v>
      </c>
    </row>
    <row r="71" spans="1:15">
      <c r="A71" s="255"/>
      <c r="B71" s="226"/>
      <c r="C71" s="256" t="s">
        <v>484</v>
      </c>
      <c r="D71" s="226"/>
      <c r="E71" s="235"/>
      <c r="F71" s="235"/>
      <c r="G71" s="235"/>
      <c r="H71" s="235"/>
      <c r="I71" s="236" t="s">
        <v>379</v>
      </c>
      <c r="J71" s="237"/>
      <c r="K71" s="238"/>
      <c r="L71" s="238"/>
      <c r="M71" s="241"/>
      <c r="N71" s="241">
        <v>0.15</v>
      </c>
      <c r="O71" s="239" t="s">
        <v>479</v>
      </c>
    </row>
    <row r="72" spans="1:15">
      <c r="A72" s="255"/>
      <c r="B72" s="226"/>
      <c r="C72" s="256" t="s">
        <v>205</v>
      </c>
      <c r="D72" s="226"/>
      <c r="E72" s="235"/>
      <c r="F72" s="235"/>
      <c r="G72" s="235"/>
      <c r="H72" s="235"/>
      <c r="I72" s="236" t="s">
        <v>379</v>
      </c>
      <c r="J72" s="237"/>
      <c r="K72" s="238"/>
      <c r="L72" s="238"/>
      <c r="M72" s="237"/>
      <c r="N72" s="237"/>
      <c r="O72" s="239" t="s">
        <v>479</v>
      </c>
    </row>
    <row r="73" spans="1:15">
      <c r="A73" s="226"/>
      <c r="B73" s="226" t="s">
        <v>372</v>
      </c>
      <c r="C73" s="244" t="s">
        <v>485</v>
      </c>
      <c r="D73" s="226" t="s">
        <v>401</v>
      </c>
      <c r="E73" s="235" t="s">
        <v>486</v>
      </c>
      <c r="F73" s="235" t="s">
        <v>379</v>
      </c>
      <c r="G73" s="235" t="s">
        <v>379</v>
      </c>
      <c r="H73" s="235" t="s">
        <v>379</v>
      </c>
      <c r="I73" s="236" t="s">
        <v>379</v>
      </c>
      <c r="J73" s="237" t="s">
        <v>402</v>
      </c>
      <c r="K73" s="238"/>
      <c r="L73" s="238"/>
      <c r="M73" s="237"/>
      <c r="N73" s="237"/>
      <c r="O73" s="245" t="s">
        <v>487</v>
      </c>
    </row>
    <row r="74" spans="1:15">
      <c r="A74" s="255"/>
      <c r="B74" s="226" t="s">
        <v>372</v>
      </c>
      <c r="C74" s="244" t="s">
        <v>488</v>
      </c>
      <c r="D74" s="226" t="s">
        <v>379</v>
      </c>
      <c r="E74" s="259" t="s">
        <v>379</v>
      </c>
      <c r="F74" s="259" t="s">
        <v>379</v>
      </c>
      <c r="G74" s="259" t="s">
        <v>379</v>
      </c>
      <c r="H74" s="259" t="s">
        <v>379</v>
      </c>
      <c r="I74" s="229" t="s">
        <v>379</v>
      </c>
      <c r="J74" s="259"/>
      <c r="K74" s="238"/>
      <c r="L74" s="238"/>
      <c r="M74" s="237"/>
      <c r="N74" s="237"/>
      <c r="O74" s="239" t="s">
        <v>489</v>
      </c>
    </row>
    <row r="75" spans="1:15">
      <c r="A75" s="255"/>
      <c r="B75" s="226"/>
      <c r="C75" s="244" t="s">
        <v>490</v>
      </c>
      <c r="D75" s="226" t="s">
        <v>416</v>
      </c>
      <c r="E75" s="235"/>
      <c r="F75" s="235"/>
      <c r="G75" s="235"/>
      <c r="H75" s="235"/>
      <c r="I75" s="229">
        <v>1000</v>
      </c>
      <c r="J75" s="237" t="s">
        <v>366</v>
      </c>
      <c r="K75" s="238"/>
      <c r="L75" s="238"/>
      <c r="M75" s="241"/>
      <c r="N75" s="241">
        <v>1</v>
      </c>
      <c r="O75" s="239" t="s">
        <v>491</v>
      </c>
    </row>
    <row r="76" spans="1:15">
      <c r="C76" s="261"/>
    </row>
    <row r="77" spans="1:15">
      <c r="A77" s="255"/>
      <c r="B77" s="226"/>
      <c r="C77" s="256" t="s">
        <v>492</v>
      </c>
      <c r="D77" s="226"/>
      <c r="E77" s="235"/>
      <c r="F77" s="235"/>
      <c r="G77" s="235"/>
      <c r="H77" s="235"/>
      <c r="I77" s="229">
        <v>1500</v>
      </c>
      <c r="J77" s="237" t="s">
        <v>366</v>
      </c>
      <c r="K77" s="238">
        <v>1500</v>
      </c>
      <c r="L77" s="238"/>
      <c r="M77" s="241"/>
      <c r="N77" s="237"/>
      <c r="O77" s="245"/>
    </row>
    <row r="78" spans="1:15">
      <c r="A78" s="255"/>
      <c r="B78" s="226"/>
      <c r="C78" s="256" t="s">
        <v>493</v>
      </c>
      <c r="D78" s="226"/>
      <c r="E78" s="235"/>
      <c r="F78" s="235"/>
      <c r="G78" s="235"/>
      <c r="H78" s="235"/>
      <c r="I78" s="229">
        <v>1000</v>
      </c>
      <c r="J78" s="237" t="s">
        <v>366</v>
      </c>
      <c r="K78" s="238">
        <v>1000</v>
      </c>
      <c r="L78" s="238"/>
      <c r="M78" s="241"/>
      <c r="N78" s="237"/>
      <c r="O78" s="245"/>
    </row>
    <row r="79" spans="1:15">
      <c r="A79" s="255"/>
      <c r="B79" s="226"/>
      <c r="C79" s="256" t="s">
        <v>494</v>
      </c>
      <c r="D79" s="226"/>
      <c r="E79" s="235"/>
      <c r="F79" s="235"/>
      <c r="G79" s="235"/>
      <c r="H79" s="235"/>
      <c r="I79" s="229">
        <v>1250</v>
      </c>
      <c r="J79" s="237" t="s">
        <v>366</v>
      </c>
      <c r="K79" s="238">
        <v>1250</v>
      </c>
      <c r="L79" s="238"/>
      <c r="M79" s="241"/>
      <c r="N79" s="237"/>
      <c r="O79" s="245"/>
    </row>
    <row r="80" spans="1:15">
      <c r="A80" s="255"/>
      <c r="B80" s="226"/>
      <c r="C80" s="256" t="s">
        <v>495</v>
      </c>
      <c r="D80" s="226"/>
      <c r="E80" s="235"/>
      <c r="F80" s="235"/>
      <c r="G80" s="235"/>
      <c r="H80" s="235"/>
      <c r="I80" s="229">
        <v>2660</v>
      </c>
      <c r="J80" s="237" t="s">
        <v>366</v>
      </c>
      <c r="K80" s="238">
        <v>266</v>
      </c>
      <c r="L80" s="238" t="s">
        <v>447</v>
      </c>
      <c r="M80" s="241"/>
      <c r="N80" s="237"/>
      <c r="O80" s="245" t="s">
        <v>496</v>
      </c>
    </row>
    <row r="81" spans="1:15">
      <c r="A81" s="255"/>
      <c r="B81" s="226"/>
      <c r="C81" s="258" t="s">
        <v>497</v>
      </c>
      <c r="D81" s="226"/>
      <c r="E81" s="235"/>
      <c r="F81" s="235"/>
      <c r="G81" s="235"/>
      <c r="H81" s="235"/>
      <c r="I81" s="229">
        <v>2680</v>
      </c>
      <c r="J81" s="237" t="s">
        <v>366</v>
      </c>
      <c r="K81" s="238">
        <v>2680</v>
      </c>
      <c r="L81" s="238" t="s">
        <v>366</v>
      </c>
      <c r="M81" s="241"/>
      <c r="N81" s="241"/>
      <c r="O81" s="239"/>
    </row>
    <row r="82" spans="1:15">
      <c r="A82" s="255"/>
      <c r="B82" s="226"/>
      <c r="C82" s="258" t="s">
        <v>498</v>
      </c>
      <c r="D82" s="226"/>
      <c r="E82" s="235"/>
      <c r="F82" s="235"/>
      <c r="G82" s="235"/>
      <c r="H82" s="235"/>
      <c r="I82" s="236">
        <v>1800</v>
      </c>
      <c r="J82" s="237" t="s">
        <v>366</v>
      </c>
      <c r="K82" s="238">
        <v>1800</v>
      </c>
      <c r="L82" s="238" t="s">
        <v>366</v>
      </c>
      <c r="M82" s="237"/>
      <c r="N82" s="237"/>
      <c r="O82" s="239"/>
    </row>
    <row r="83" spans="1:15">
      <c r="A83" s="255"/>
      <c r="B83" s="226"/>
      <c r="C83" s="258" t="s">
        <v>499</v>
      </c>
      <c r="D83" s="226"/>
      <c r="E83" s="235"/>
      <c r="F83" s="235"/>
      <c r="G83" s="235"/>
      <c r="H83" s="235"/>
      <c r="I83" s="229" t="s">
        <v>500</v>
      </c>
      <c r="J83" s="237" t="s">
        <v>366</v>
      </c>
      <c r="K83" s="238">
        <v>112.5</v>
      </c>
      <c r="L83" s="238" t="s">
        <v>501</v>
      </c>
      <c r="M83" s="241">
        <v>0.02</v>
      </c>
      <c r="N83" s="241">
        <v>0.1</v>
      </c>
      <c r="O83" s="239" t="s">
        <v>502</v>
      </c>
    </row>
    <row r="84" spans="1:15">
      <c r="A84" s="255"/>
      <c r="B84" s="226"/>
      <c r="C84" s="256" t="s">
        <v>499</v>
      </c>
      <c r="D84" s="226"/>
      <c r="E84" s="235"/>
      <c r="F84" s="235"/>
      <c r="G84" s="235"/>
      <c r="H84" s="235"/>
      <c r="I84" s="236"/>
      <c r="J84" s="237"/>
      <c r="K84" s="238">
        <v>225</v>
      </c>
      <c r="L84" s="238" t="s">
        <v>503</v>
      </c>
      <c r="M84" s="241">
        <v>0.02</v>
      </c>
      <c r="N84" s="241">
        <v>0.1</v>
      </c>
      <c r="O84" s="239" t="s">
        <v>504</v>
      </c>
    </row>
    <row r="85" spans="1:15">
      <c r="A85" s="255"/>
      <c r="B85" s="226"/>
      <c r="C85" s="256" t="s">
        <v>505</v>
      </c>
      <c r="D85" s="226"/>
      <c r="E85" s="235"/>
      <c r="F85" s="235"/>
      <c r="G85" s="235"/>
      <c r="H85" s="235"/>
      <c r="I85" s="236"/>
      <c r="J85" s="237"/>
      <c r="K85" s="238">
        <v>32</v>
      </c>
      <c r="L85" s="238" t="s">
        <v>447</v>
      </c>
      <c r="M85" s="241">
        <v>0.02</v>
      </c>
      <c r="N85" s="241">
        <v>0.1</v>
      </c>
      <c r="O85" s="239"/>
    </row>
    <row r="86" spans="1:15">
      <c r="A86" s="255"/>
      <c r="B86" s="226"/>
      <c r="C86" s="256"/>
      <c r="D86" s="226"/>
      <c r="E86" s="235"/>
      <c r="F86" s="235"/>
      <c r="G86" s="235"/>
      <c r="H86" s="235"/>
      <c r="I86" s="236"/>
      <c r="J86" s="237"/>
      <c r="K86" s="238"/>
      <c r="L86" s="238"/>
      <c r="M86" s="238"/>
      <c r="N86" s="238"/>
      <c r="O86" s="239"/>
    </row>
  </sheetData>
  <mergeCells count="12">
    <mergeCell ref="O2:O3"/>
    <mergeCell ref="A2:A3"/>
    <mergeCell ref="B2:B3"/>
    <mergeCell ref="C2:C3"/>
    <mergeCell ref="D2:D3"/>
    <mergeCell ref="E2:E3"/>
    <mergeCell ref="F2:F3"/>
    <mergeCell ref="G2:G3"/>
    <mergeCell ref="H2:H3"/>
    <mergeCell ref="I2:I3"/>
    <mergeCell ref="J2:J3"/>
    <mergeCell ref="M2:N2"/>
  </mergeCells>
  <hyperlinks>
    <hyperlink ref="O38" r:id="rId1" xr:uid="{00000000-0004-0000-0900-000000000000}"/>
    <hyperlink ref="O34" r:id="rId2" display="http://www.premafe.pt/produtos.php?c=48" xr:uid="{00000000-0004-0000-0900-000001000000}"/>
    <hyperlink ref="O48" r:id="rId3" display="http://www.premafe.pt/produtos.php?c=76" xr:uid="{00000000-0004-0000-0900-000002000000}"/>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N175"/>
  <sheetViews>
    <sheetView workbookViewId="0"/>
  </sheetViews>
  <sheetFormatPr defaultColWidth="9.109375" defaultRowHeight="18"/>
  <cols>
    <col min="1" max="1" width="26.33203125" style="15" bestFit="1" customWidth="1"/>
    <col min="2" max="2" width="2.77734375" style="15" customWidth="1"/>
    <col min="3" max="3" width="24" style="15" customWidth="1"/>
    <col min="4" max="4" width="4.33203125" style="15" customWidth="1"/>
    <col min="5" max="5" width="17.77734375" style="15" customWidth="1"/>
    <col min="6" max="6" width="3.109375" style="15" customWidth="1"/>
    <col min="7" max="7" width="28.6640625" style="15" customWidth="1"/>
    <col min="8" max="8" width="5.44140625" style="15" customWidth="1"/>
    <col min="9" max="9" width="18.109375" style="15" customWidth="1"/>
    <col min="10" max="10" width="9.109375" style="15"/>
    <col min="11" max="11" width="96.44140625" style="15" bestFit="1" customWidth="1"/>
    <col min="12" max="16384" width="9.109375" style="15"/>
  </cols>
  <sheetData>
    <row r="3" spans="1:14" ht="72">
      <c r="A3" s="38" t="s">
        <v>506</v>
      </c>
      <c r="C3" s="38" t="s">
        <v>42</v>
      </c>
      <c r="E3" s="43" t="s">
        <v>48</v>
      </c>
      <c r="G3" s="44" t="s">
        <v>52</v>
      </c>
      <c r="I3" s="29" t="s">
        <v>507</v>
      </c>
      <c r="K3" s="34" t="s">
        <v>64</v>
      </c>
      <c r="M3" s="344" t="s">
        <v>508</v>
      </c>
      <c r="N3" s="345"/>
    </row>
    <row r="4" spans="1:14">
      <c r="A4" s="15" t="s">
        <v>509</v>
      </c>
      <c r="C4" s="15" t="s">
        <v>384</v>
      </c>
      <c r="E4" s="15" t="s">
        <v>510</v>
      </c>
      <c r="G4" s="15" t="s">
        <v>510</v>
      </c>
      <c r="I4" s="15" t="s">
        <v>511</v>
      </c>
      <c r="K4" s="15" t="s">
        <v>512</v>
      </c>
      <c r="M4" s="15" t="s">
        <v>512</v>
      </c>
    </row>
    <row r="5" spans="1:14">
      <c r="A5" s="15" t="s">
        <v>513</v>
      </c>
      <c r="C5" s="15" t="s">
        <v>390</v>
      </c>
      <c r="E5" s="15" t="s">
        <v>514</v>
      </c>
      <c r="G5" s="15" t="s">
        <v>514</v>
      </c>
      <c r="I5" s="15" t="s">
        <v>515</v>
      </c>
      <c r="K5" s="15" t="s">
        <v>516</v>
      </c>
      <c r="M5" s="15" t="s">
        <v>516</v>
      </c>
    </row>
    <row r="6" spans="1:14">
      <c r="A6" s="15" t="s">
        <v>517</v>
      </c>
      <c r="C6" s="15" t="s">
        <v>518</v>
      </c>
      <c r="E6" s="15" t="s">
        <v>224</v>
      </c>
      <c r="G6" s="15" t="s">
        <v>224</v>
      </c>
      <c r="I6" s="15" t="s">
        <v>519</v>
      </c>
      <c r="K6" s="15" t="s">
        <v>520</v>
      </c>
      <c r="M6" s="15" t="s">
        <v>520</v>
      </c>
    </row>
    <row r="7" spans="1:14">
      <c r="A7" s="15" t="s">
        <v>521</v>
      </c>
      <c r="C7" s="15" t="s">
        <v>522</v>
      </c>
      <c r="K7" s="15" t="s">
        <v>523</v>
      </c>
      <c r="M7" s="15" t="s">
        <v>523</v>
      </c>
    </row>
    <row r="8" spans="1:14">
      <c r="A8" s="15" t="s">
        <v>524</v>
      </c>
      <c r="C8" s="15" t="s">
        <v>200</v>
      </c>
      <c r="K8" s="15" t="s">
        <v>525</v>
      </c>
      <c r="M8" s="15" t="s">
        <v>525</v>
      </c>
    </row>
    <row r="9" spans="1:14">
      <c r="A9" s="15" t="s">
        <v>526</v>
      </c>
      <c r="C9" s="15" t="s">
        <v>527</v>
      </c>
      <c r="K9" s="15" t="s">
        <v>528</v>
      </c>
      <c r="M9" s="15" t="s">
        <v>528</v>
      </c>
    </row>
    <row r="10" spans="1:14">
      <c r="A10" s="15" t="s">
        <v>529</v>
      </c>
      <c r="C10" s="15" t="s">
        <v>530</v>
      </c>
      <c r="K10" s="15" t="s">
        <v>531</v>
      </c>
      <c r="M10" s="15" t="s">
        <v>531</v>
      </c>
    </row>
    <row r="11" spans="1:14">
      <c r="A11" s="15" t="s">
        <v>532</v>
      </c>
      <c r="C11" s="15" t="s">
        <v>201</v>
      </c>
      <c r="K11" s="15" t="s">
        <v>533</v>
      </c>
      <c r="M11" s="15" t="s">
        <v>533</v>
      </c>
    </row>
    <row r="12" spans="1:14">
      <c r="A12" s="15" t="s">
        <v>534</v>
      </c>
      <c r="C12" s="15" t="s">
        <v>535</v>
      </c>
      <c r="K12" s="15" t="s">
        <v>536</v>
      </c>
      <c r="M12" s="15" t="s">
        <v>536</v>
      </c>
    </row>
    <row r="13" spans="1:14">
      <c r="A13" s="15" t="s">
        <v>537</v>
      </c>
      <c r="C13" s="15" t="s">
        <v>467</v>
      </c>
      <c r="K13" s="15" t="s">
        <v>538</v>
      </c>
      <c r="M13" s="15" t="s">
        <v>538</v>
      </c>
    </row>
    <row r="14" spans="1:14">
      <c r="C14" s="15" t="s">
        <v>539</v>
      </c>
      <c r="K14" s="15" t="s">
        <v>540</v>
      </c>
      <c r="M14" s="15" t="s">
        <v>540</v>
      </c>
    </row>
    <row r="15" spans="1:14">
      <c r="C15" s="15" t="s">
        <v>460</v>
      </c>
      <c r="K15" s="15" t="s">
        <v>541</v>
      </c>
      <c r="M15" s="15" t="s">
        <v>541</v>
      </c>
    </row>
    <row r="16" spans="1:14">
      <c r="C16" s="15" t="s">
        <v>542</v>
      </c>
      <c r="K16" s="15" t="s">
        <v>543</v>
      </c>
      <c r="M16" s="15" t="s">
        <v>543</v>
      </c>
    </row>
    <row r="17" spans="3:13">
      <c r="C17" s="15" t="s">
        <v>544</v>
      </c>
      <c r="K17" s="15" t="s">
        <v>545</v>
      </c>
      <c r="M17" s="15" t="s">
        <v>545</v>
      </c>
    </row>
    <row r="18" spans="3:13">
      <c r="C18" s="15" t="s">
        <v>546</v>
      </c>
      <c r="K18" s="15" t="s">
        <v>547</v>
      </c>
      <c r="M18" s="15" t="s">
        <v>547</v>
      </c>
    </row>
    <row r="19" spans="3:13">
      <c r="C19" s="15" t="s">
        <v>548</v>
      </c>
      <c r="K19" s="15" t="s">
        <v>549</v>
      </c>
      <c r="M19" s="15" t="s">
        <v>549</v>
      </c>
    </row>
    <row r="20" spans="3:13">
      <c r="C20" s="15" t="s">
        <v>369</v>
      </c>
      <c r="K20" s="15" t="s">
        <v>550</v>
      </c>
      <c r="M20" s="15" t="s">
        <v>550</v>
      </c>
    </row>
    <row r="21" spans="3:13">
      <c r="C21" s="15" t="s">
        <v>551</v>
      </c>
      <c r="K21" s="15" t="s">
        <v>552</v>
      </c>
      <c r="M21" s="15" t="s">
        <v>552</v>
      </c>
    </row>
    <row r="22" spans="3:13">
      <c r="C22" s="15" t="s">
        <v>553</v>
      </c>
      <c r="K22" s="15" t="s">
        <v>554</v>
      </c>
      <c r="M22" s="15" t="s">
        <v>554</v>
      </c>
    </row>
    <row r="23" spans="3:13">
      <c r="C23" s="15" t="s">
        <v>555</v>
      </c>
      <c r="K23" s="15" t="s">
        <v>556</v>
      </c>
      <c r="M23" s="15" t="s">
        <v>556</v>
      </c>
    </row>
    <row r="24" spans="3:13">
      <c r="C24" s="15" t="s">
        <v>557</v>
      </c>
      <c r="K24" s="15" t="s">
        <v>558</v>
      </c>
      <c r="M24" s="15" t="s">
        <v>558</v>
      </c>
    </row>
    <row r="25" spans="3:13">
      <c r="C25" s="15" t="s">
        <v>559</v>
      </c>
      <c r="K25" s="15" t="s">
        <v>560</v>
      </c>
      <c r="M25" s="15" t="s">
        <v>560</v>
      </c>
    </row>
    <row r="26" spans="3:13">
      <c r="C26" s="15" t="s">
        <v>561</v>
      </c>
      <c r="K26" s="15" t="s">
        <v>562</v>
      </c>
      <c r="M26" s="15" t="s">
        <v>562</v>
      </c>
    </row>
    <row r="27" spans="3:13">
      <c r="C27" s="15" t="s">
        <v>563</v>
      </c>
    </row>
    <row r="28" spans="3:13">
      <c r="C28" s="15" t="s">
        <v>202</v>
      </c>
      <c r="M28" s="15" t="s">
        <v>564</v>
      </c>
    </row>
    <row r="29" spans="3:13">
      <c r="C29" s="15" t="s">
        <v>565</v>
      </c>
      <c r="M29" s="15" t="s">
        <v>566</v>
      </c>
    </row>
    <row r="30" spans="3:13">
      <c r="C30" s="15" t="s">
        <v>537</v>
      </c>
      <c r="M30" s="15" t="s">
        <v>567</v>
      </c>
    </row>
    <row r="31" spans="3:13">
      <c r="C31" s="15" t="s">
        <v>203</v>
      </c>
      <c r="M31" s="15" t="s">
        <v>568</v>
      </c>
    </row>
    <row r="32" spans="3:13">
      <c r="C32" s="15" t="s">
        <v>569</v>
      </c>
      <c r="M32" s="15" t="s">
        <v>570</v>
      </c>
    </row>
    <row r="33" spans="3:13">
      <c r="C33" s="15" t="s">
        <v>571</v>
      </c>
      <c r="M33" s="15" t="s">
        <v>572</v>
      </c>
    </row>
    <row r="34" spans="3:13">
      <c r="C34" s="15" t="s">
        <v>573</v>
      </c>
      <c r="M34" s="15" t="s">
        <v>574</v>
      </c>
    </row>
    <row r="35" spans="3:13">
      <c r="C35" s="15" t="s">
        <v>575</v>
      </c>
      <c r="M35" s="15" t="s">
        <v>576</v>
      </c>
    </row>
    <row r="36" spans="3:13">
      <c r="C36" s="15" t="s">
        <v>340</v>
      </c>
      <c r="M36" s="15" t="s">
        <v>577</v>
      </c>
    </row>
    <row r="37" spans="3:13">
      <c r="C37" s="15" t="s">
        <v>578</v>
      </c>
      <c r="M37" s="15" t="s">
        <v>570</v>
      </c>
    </row>
    <row r="38" spans="3:13">
      <c r="C38" s="15" t="s">
        <v>579</v>
      </c>
      <c r="M38" s="15" t="s">
        <v>580</v>
      </c>
    </row>
    <row r="39" spans="3:13">
      <c r="C39" s="15" t="s">
        <v>581</v>
      </c>
      <c r="M39" s="15" t="s">
        <v>582</v>
      </c>
    </row>
    <row r="40" spans="3:13">
      <c r="C40" s="15" t="s">
        <v>583</v>
      </c>
      <c r="M40" s="15" t="s">
        <v>584</v>
      </c>
    </row>
    <row r="41" spans="3:13">
      <c r="C41" s="15" t="s">
        <v>585</v>
      </c>
      <c r="M41" s="15" t="s">
        <v>586</v>
      </c>
    </row>
    <row r="42" spans="3:13">
      <c r="C42" s="15" t="s">
        <v>587</v>
      </c>
      <c r="M42" s="15" t="s">
        <v>588</v>
      </c>
    </row>
    <row r="43" spans="3:13">
      <c r="C43" s="15" t="s">
        <v>589</v>
      </c>
      <c r="M43" s="15" t="s">
        <v>590</v>
      </c>
    </row>
    <row r="44" spans="3:13">
      <c r="C44" s="15" t="s">
        <v>591</v>
      </c>
      <c r="M44" s="15" t="s">
        <v>592</v>
      </c>
    </row>
    <row r="45" spans="3:13">
      <c r="C45" s="15" t="s">
        <v>593</v>
      </c>
      <c r="M45" s="266" t="s">
        <v>594</v>
      </c>
    </row>
    <row r="46" spans="3:13">
      <c r="C46" s="15" t="s">
        <v>595</v>
      </c>
      <c r="M46" s="266"/>
    </row>
    <row r="47" spans="3:13">
      <c r="C47" s="15" t="s">
        <v>497</v>
      </c>
      <c r="M47" s="266"/>
    </row>
    <row r="48" spans="3:13">
      <c r="M48" s="266"/>
    </row>
    <row r="49" spans="13:13">
      <c r="M49" s="266"/>
    </row>
    <row r="50" spans="13:13">
      <c r="M50" s="266"/>
    </row>
    <row r="51" spans="13:13">
      <c r="M51" s="266"/>
    </row>
    <row r="52" spans="13:13">
      <c r="M52" s="266"/>
    </row>
    <row r="53" spans="13:13">
      <c r="M53" s="266"/>
    </row>
    <row r="54" spans="13:13">
      <c r="M54" s="266"/>
    </row>
    <row r="55" spans="13:13">
      <c r="M55" s="266"/>
    </row>
    <row r="56" spans="13:13">
      <c r="M56" s="266"/>
    </row>
    <row r="57" spans="13:13">
      <c r="M57" s="266"/>
    </row>
    <row r="58" spans="13:13">
      <c r="M58" s="266"/>
    </row>
    <row r="59" spans="13:13">
      <c r="M59" s="266"/>
    </row>
    <row r="60" spans="13:13">
      <c r="M60" s="266"/>
    </row>
    <row r="61" spans="13:13">
      <c r="M61" s="266"/>
    </row>
    <row r="62" spans="13:13">
      <c r="M62" s="266"/>
    </row>
    <row r="63" spans="13:13">
      <c r="M63" s="266"/>
    </row>
    <row r="64" spans="13:13">
      <c r="M64" s="266"/>
    </row>
    <row r="65" spans="13:13">
      <c r="M65" s="266"/>
    </row>
    <row r="66" spans="13:13">
      <c r="M66" s="266"/>
    </row>
    <row r="67" spans="13:13">
      <c r="M67" s="266"/>
    </row>
    <row r="68" spans="13:13">
      <c r="M68" s="266"/>
    </row>
    <row r="69" spans="13:13">
      <c r="M69" s="266"/>
    </row>
    <row r="70" spans="13:13">
      <c r="M70" s="266"/>
    </row>
    <row r="71" spans="13:13">
      <c r="M71" s="266"/>
    </row>
    <row r="72" spans="13:13">
      <c r="M72" s="266"/>
    </row>
    <row r="73" spans="13:13">
      <c r="M73" s="266"/>
    </row>
    <row r="74" spans="13:13">
      <c r="M74" s="266"/>
    </row>
    <row r="75" spans="13:13">
      <c r="M75" s="266"/>
    </row>
    <row r="76" spans="13:13">
      <c r="M76" s="266"/>
    </row>
    <row r="77" spans="13:13">
      <c r="M77" s="266"/>
    </row>
    <row r="78" spans="13:13">
      <c r="M78" s="266"/>
    </row>
    <row r="79" spans="13:13">
      <c r="M79" s="266"/>
    </row>
    <row r="80" spans="13:13">
      <c r="M80" s="266"/>
    </row>
    <row r="81" spans="13:13">
      <c r="M81" s="266"/>
    </row>
    <row r="82" spans="13:13">
      <c r="M82" s="266"/>
    </row>
    <row r="83" spans="13:13">
      <c r="M83" s="266"/>
    </row>
    <row r="84" spans="13:13">
      <c r="M84" s="266"/>
    </row>
    <row r="85" spans="13:13">
      <c r="M85" s="266"/>
    </row>
    <row r="86" spans="13:13">
      <c r="M86" s="266"/>
    </row>
    <row r="87" spans="13:13">
      <c r="M87" s="266"/>
    </row>
    <row r="88" spans="13:13">
      <c r="M88" s="266"/>
    </row>
    <row r="89" spans="13:13">
      <c r="M89" s="266"/>
    </row>
    <row r="90" spans="13:13">
      <c r="M90" s="266"/>
    </row>
    <row r="91" spans="13:13">
      <c r="M91" s="266"/>
    </row>
    <row r="92" spans="13:13">
      <c r="M92" s="266"/>
    </row>
    <row r="93" spans="13:13">
      <c r="M93" s="266"/>
    </row>
    <row r="94" spans="13:13">
      <c r="M94" s="266"/>
    </row>
    <row r="95" spans="13:13">
      <c r="M95" s="266"/>
    </row>
    <row r="96" spans="13:13">
      <c r="M96" s="266"/>
    </row>
    <row r="97" spans="13:13">
      <c r="M97" s="266"/>
    </row>
    <row r="98" spans="13:13">
      <c r="M98" s="266"/>
    </row>
    <row r="99" spans="13:13">
      <c r="M99" s="266"/>
    </row>
    <row r="100" spans="13:13">
      <c r="M100" s="266"/>
    </row>
    <row r="101" spans="13:13">
      <c r="M101" s="266"/>
    </row>
    <row r="102" spans="13:13">
      <c r="M102" s="266"/>
    </row>
    <row r="103" spans="13:13">
      <c r="M103" s="266"/>
    </row>
    <row r="104" spans="13:13">
      <c r="M104" s="266"/>
    </row>
    <row r="105" spans="13:13">
      <c r="M105" s="266"/>
    </row>
    <row r="106" spans="13:13">
      <c r="M106" s="266"/>
    </row>
    <row r="107" spans="13:13">
      <c r="M107" s="266"/>
    </row>
    <row r="108" spans="13:13">
      <c r="M108" s="266"/>
    </row>
    <row r="109" spans="13:13">
      <c r="M109" s="266"/>
    </row>
    <row r="110" spans="13:13">
      <c r="M110" s="266"/>
    </row>
    <row r="111" spans="13:13">
      <c r="M111" s="266"/>
    </row>
    <row r="112" spans="13:13">
      <c r="M112" s="266"/>
    </row>
    <row r="113" spans="13:13">
      <c r="M113" s="266"/>
    </row>
    <row r="114" spans="13:13">
      <c r="M114" s="266"/>
    </row>
    <row r="115" spans="13:13">
      <c r="M115" s="266"/>
    </row>
    <row r="116" spans="13:13">
      <c r="M116" s="266"/>
    </row>
    <row r="117" spans="13:13">
      <c r="M117" s="266"/>
    </row>
    <row r="118" spans="13:13">
      <c r="M118" s="266"/>
    </row>
    <row r="119" spans="13:13">
      <c r="M119" s="266"/>
    </row>
    <row r="120" spans="13:13">
      <c r="M120" s="266"/>
    </row>
    <row r="121" spans="13:13">
      <c r="M121" s="266"/>
    </row>
    <row r="122" spans="13:13">
      <c r="M122" s="266"/>
    </row>
    <row r="123" spans="13:13">
      <c r="M123" s="266"/>
    </row>
    <row r="124" spans="13:13">
      <c r="M124" s="266"/>
    </row>
    <row r="125" spans="13:13">
      <c r="M125" s="266"/>
    </row>
    <row r="126" spans="13:13">
      <c r="M126" s="266"/>
    </row>
    <row r="127" spans="13:13">
      <c r="M127" s="266"/>
    </row>
    <row r="128" spans="13:13">
      <c r="M128" s="266"/>
    </row>
    <row r="129" spans="13:13">
      <c r="M129" s="266"/>
    </row>
    <row r="130" spans="13:13">
      <c r="M130" s="266"/>
    </row>
    <row r="131" spans="13:13">
      <c r="M131" s="266"/>
    </row>
    <row r="132" spans="13:13">
      <c r="M132" s="266"/>
    </row>
    <row r="133" spans="13:13">
      <c r="M133" s="266"/>
    </row>
    <row r="134" spans="13:13">
      <c r="M134" s="266"/>
    </row>
    <row r="135" spans="13:13">
      <c r="M135" s="266"/>
    </row>
    <row r="136" spans="13:13">
      <c r="M136" s="266"/>
    </row>
    <row r="137" spans="13:13">
      <c r="M137" s="266"/>
    </row>
    <row r="138" spans="13:13">
      <c r="M138" s="266"/>
    </row>
    <row r="139" spans="13:13">
      <c r="M139" s="266"/>
    </row>
    <row r="140" spans="13:13">
      <c r="M140" s="266"/>
    </row>
    <row r="141" spans="13:13">
      <c r="M141" s="266"/>
    </row>
    <row r="142" spans="13:13">
      <c r="M142" s="266"/>
    </row>
    <row r="143" spans="13:13">
      <c r="M143" s="266"/>
    </row>
    <row r="144" spans="13:13">
      <c r="M144" s="266"/>
    </row>
    <row r="145" spans="13:13">
      <c r="M145" s="266"/>
    </row>
    <row r="146" spans="13:13">
      <c r="M146" s="266"/>
    </row>
    <row r="147" spans="13:13">
      <c r="M147" s="266"/>
    </row>
    <row r="148" spans="13:13">
      <c r="M148" s="266"/>
    </row>
    <row r="149" spans="13:13">
      <c r="M149" s="266"/>
    </row>
    <row r="150" spans="13:13">
      <c r="M150" s="266"/>
    </row>
    <row r="151" spans="13:13">
      <c r="M151" s="266"/>
    </row>
    <row r="152" spans="13:13">
      <c r="M152" s="266"/>
    </row>
    <row r="153" spans="13:13">
      <c r="M153" s="266"/>
    </row>
    <row r="154" spans="13:13">
      <c r="M154" s="266"/>
    </row>
    <row r="155" spans="13:13">
      <c r="M155" s="266"/>
    </row>
    <row r="156" spans="13:13">
      <c r="M156" s="266"/>
    </row>
    <row r="157" spans="13:13">
      <c r="M157" s="266"/>
    </row>
    <row r="158" spans="13:13">
      <c r="M158" s="266"/>
    </row>
    <row r="159" spans="13:13">
      <c r="M159" s="266"/>
    </row>
    <row r="160" spans="13:13">
      <c r="M160" s="266"/>
    </row>
    <row r="161" spans="13:13">
      <c r="M161" s="266"/>
    </row>
    <row r="162" spans="13:13">
      <c r="M162" s="266"/>
    </row>
    <row r="163" spans="13:13">
      <c r="M163" s="266"/>
    </row>
    <row r="164" spans="13:13">
      <c r="M164" s="266"/>
    </row>
    <row r="165" spans="13:13">
      <c r="M165" s="266"/>
    </row>
    <row r="166" spans="13:13">
      <c r="M166" s="266"/>
    </row>
    <row r="167" spans="13:13">
      <c r="M167" s="266"/>
    </row>
    <row r="168" spans="13:13">
      <c r="M168" s="266"/>
    </row>
    <row r="169" spans="13:13">
      <c r="M169" s="266"/>
    </row>
    <row r="170" spans="13:13">
      <c r="M170" s="266"/>
    </row>
    <row r="171" spans="13:13">
      <c r="M171" s="266"/>
    </row>
    <row r="172" spans="13:13">
      <c r="M172" s="266"/>
    </row>
    <row r="173" spans="13:13">
      <c r="M173" s="266"/>
    </row>
    <row r="174" spans="13:13">
      <c r="M174" s="266"/>
    </row>
    <row r="175" spans="13:13">
      <c r="M175" s="266"/>
    </row>
  </sheetData>
  <mergeCells count="1">
    <mergeCell ref="M3:N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DX742"/>
  <sheetViews>
    <sheetView showZeros="0" view="pageBreakPreview" topLeftCell="B1" zoomScale="68" zoomScaleNormal="90" zoomScaleSheetLayoutView="90" workbookViewId="0">
      <pane xSplit="4" ySplit="6" topLeftCell="F7" activePane="bottomRight" state="frozen"/>
      <selection activeCell="L10" sqref="L10"/>
      <selection pane="topRight" activeCell="L10" sqref="L10"/>
      <selection pane="bottomLeft" activeCell="L10" sqref="L10"/>
      <selection pane="bottomRight" activeCell="B1" sqref="B1:E1"/>
    </sheetView>
  </sheetViews>
  <sheetFormatPr defaultColWidth="9.109375" defaultRowHeight="13.2" outlineLevelRow="1" outlineLevelCol="1"/>
  <cols>
    <col min="1" max="1" width="8" style="162" hidden="1" customWidth="1"/>
    <col min="2" max="2" width="15.109375" style="16" customWidth="1" outlineLevel="1"/>
    <col min="3" max="3" width="62.109375" style="16" customWidth="1"/>
    <col min="4" max="4" width="8" style="162" customWidth="1"/>
    <col min="5" max="5" width="16" style="163" customWidth="1"/>
    <col min="6" max="6" width="28.109375" style="162" customWidth="1"/>
    <col min="7" max="7" width="36.44140625" style="162" bestFit="1" customWidth="1"/>
    <col min="8" max="8" width="22.77734375" style="162" customWidth="1" outlineLevel="1"/>
    <col min="9" max="9" width="16.44140625" style="162" customWidth="1" outlineLevel="1"/>
    <col min="10" max="10" width="20.44140625" style="164" customWidth="1"/>
    <col min="11" max="11" width="17.44140625" style="16" customWidth="1" outlineLevel="1"/>
    <col min="12" max="12" width="22.109375" style="16" customWidth="1" outlineLevel="1"/>
    <col min="13" max="13" width="13.44140625" style="16" customWidth="1" outlineLevel="1"/>
    <col min="14" max="14" width="20.44140625" style="16" customWidth="1" outlineLevel="1"/>
    <col min="15" max="16" width="7.109375" style="16" customWidth="1" outlineLevel="1"/>
    <col min="17" max="17" width="13.44140625" style="165" customWidth="1" outlineLevel="1"/>
    <col min="18" max="18" width="10.44140625" style="165" customWidth="1" outlineLevel="1"/>
    <col min="19" max="19" width="24.109375" style="16" customWidth="1" outlineLevel="1"/>
    <col min="20" max="20" width="18.44140625" style="16" customWidth="1" outlineLevel="1"/>
    <col min="21" max="21" width="20.44140625" style="16" customWidth="1" outlineLevel="1"/>
    <col min="22" max="22" width="30" style="16" customWidth="1" outlineLevel="1"/>
    <col min="23" max="23" width="27.109375" style="16" customWidth="1" outlineLevel="1"/>
    <col min="24" max="24" width="23.44140625" style="16" customWidth="1" outlineLevel="1"/>
    <col min="25" max="25" width="34.109375" style="16" customWidth="1" outlineLevel="1"/>
    <col min="26" max="26" width="20.44140625" style="164" customWidth="1" outlineLevel="1"/>
    <col min="27" max="27" width="24" style="164" customWidth="1" outlineLevel="1"/>
    <col min="28" max="28" width="18.44140625" style="16" customWidth="1" outlineLevel="1"/>
    <col min="29" max="29" width="10.77734375" style="166" customWidth="1" outlineLevel="1"/>
    <col min="30" max="30" width="26.77734375" style="167" customWidth="1" outlineLevel="1"/>
    <col min="31" max="31" width="34.44140625" style="16" customWidth="1" outlineLevel="1"/>
    <col min="32" max="32" width="20.44140625" style="16" customWidth="1" outlineLevel="1"/>
    <col min="33" max="33" width="40" style="16" customWidth="1" outlineLevel="1"/>
    <col min="34" max="34" width="15.77734375" style="16" customWidth="1" outlineLevel="1"/>
    <col min="35" max="35" width="16.109375" style="16" customWidth="1" outlineLevel="1"/>
    <col min="36" max="36" width="12.6640625" style="16" customWidth="1" outlineLevel="1"/>
    <col min="37" max="37" width="13.77734375" style="16" customWidth="1" outlineLevel="1"/>
    <col min="38" max="38" width="16.44140625" style="16" bestFit="1" customWidth="1" outlineLevel="1"/>
    <col min="39" max="42" width="11.44140625" style="16" customWidth="1" outlineLevel="1"/>
    <col min="43" max="43" width="15" style="16" customWidth="1" outlineLevel="1"/>
    <col min="44" max="46" width="11.44140625" style="16" customWidth="1" outlineLevel="1"/>
    <col min="47" max="47" width="14.109375" style="16" customWidth="1" outlineLevel="1"/>
    <col min="48" max="49" width="9.109375" style="16"/>
    <col min="50" max="50" width="0" style="16" hidden="1" customWidth="1"/>
    <col min="51" max="51" width="9.109375" style="16" hidden="1" customWidth="1" outlineLevel="1"/>
    <col min="52" max="52" width="47" style="16" hidden="1" customWidth="1" outlineLevel="1"/>
    <col min="53" max="108" width="9.109375" style="16" hidden="1" customWidth="1" outlineLevel="1"/>
    <col min="109" max="109" width="9.109375" style="16" customWidth="1" outlineLevel="1"/>
    <col min="110" max="111" width="9.109375" style="16"/>
    <col min="112" max="128" width="9.109375" style="16" customWidth="1" outlineLevel="1"/>
    <col min="129" max="16384" width="9.109375" style="16"/>
  </cols>
  <sheetData>
    <row r="1" spans="1:128" ht="51" customHeight="1" outlineLevel="1">
      <c r="A1" s="9"/>
      <c r="B1" s="370" t="s">
        <v>951</v>
      </c>
      <c r="C1" s="370"/>
      <c r="D1" s="370"/>
      <c r="E1" s="370"/>
      <c r="F1" s="352" t="s">
        <v>22</v>
      </c>
      <c r="G1" s="352"/>
      <c r="H1" s="352"/>
      <c r="I1" s="352"/>
      <c r="J1" s="352"/>
      <c r="K1" s="352"/>
      <c r="L1" s="352" t="s">
        <v>22</v>
      </c>
      <c r="M1" s="352"/>
      <c r="N1" s="352"/>
      <c r="O1" s="352"/>
      <c r="P1" s="352"/>
      <c r="Q1" s="352"/>
      <c r="R1" s="352"/>
      <c r="S1" s="352"/>
      <c r="T1" s="352"/>
      <c r="U1" s="352"/>
      <c r="V1" s="352" t="s">
        <v>22</v>
      </c>
      <c r="W1" s="352"/>
      <c r="X1" s="352"/>
      <c r="Y1" s="352"/>
      <c r="Z1" s="352" t="s">
        <v>22</v>
      </c>
      <c r="AA1" s="352"/>
      <c r="AB1" s="352"/>
      <c r="AC1" s="352"/>
      <c r="AD1" s="352"/>
      <c r="AE1" s="352" t="s">
        <v>22</v>
      </c>
      <c r="AF1" s="352"/>
      <c r="AG1" s="352"/>
      <c r="AH1" s="10"/>
      <c r="AI1" s="10"/>
      <c r="AJ1" s="10"/>
      <c r="AK1" s="10"/>
      <c r="AL1" s="352" t="s">
        <v>22</v>
      </c>
      <c r="AM1" s="352"/>
      <c r="AN1" s="352"/>
      <c r="AO1" s="352"/>
      <c r="AP1" s="352"/>
      <c r="AQ1" s="352"/>
      <c r="AR1" s="352"/>
      <c r="AS1" s="352"/>
      <c r="AT1" s="352"/>
      <c r="AU1" s="352"/>
      <c r="AV1" s="11"/>
      <c r="AW1" s="11"/>
      <c r="AX1" s="353" t="s">
        <v>23</v>
      </c>
      <c r="AY1" s="12"/>
      <c r="AZ1" s="13" t="s">
        <v>24</v>
      </c>
      <c r="BA1" s="13"/>
      <c r="BB1" s="13"/>
      <c r="BC1" s="13"/>
      <c r="BD1" s="13"/>
      <c r="BE1" s="13"/>
      <c r="BF1" s="13"/>
      <c r="BG1" s="14" t="s">
        <v>25</v>
      </c>
      <c r="BH1" s="14"/>
      <c r="BI1" s="14"/>
      <c r="BJ1" s="14"/>
      <c r="BK1" s="14"/>
      <c r="BL1" s="14"/>
      <c r="BM1" s="14"/>
      <c r="BN1" s="14"/>
      <c r="BO1" s="14"/>
      <c r="BP1" s="14"/>
      <c r="BQ1" s="13"/>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5"/>
      <c r="CV1" s="15"/>
      <c r="CW1" s="15"/>
      <c r="CX1" s="15"/>
      <c r="CY1" s="15"/>
      <c r="CZ1" s="15"/>
      <c r="DA1" s="15"/>
      <c r="DB1" s="15"/>
      <c r="DC1" s="15"/>
      <c r="DD1" s="15"/>
      <c r="DE1" s="15"/>
      <c r="DF1" s="15"/>
      <c r="DG1" s="354" t="s">
        <v>26</v>
      </c>
      <c r="DH1" s="354"/>
      <c r="DI1" s="354"/>
      <c r="DJ1" s="354"/>
      <c r="DK1" s="354"/>
      <c r="DL1" s="354"/>
      <c r="DM1" s="354"/>
      <c r="DN1" s="354"/>
      <c r="DO1" s="354"/>
      <c r="DP1" s="354"/>
      <c r="DQ1" s="354"/>
      <c r="DR1" s="354"/>
      <c r="DS1" s="354"/>
      <c r="DT1" s="354"/>
      <c r="DU1" s="354"/>
      <c r="DV1" s="354"/>
      <c r="DW1" s="354"/>
      <c r="DX1" s="354"/>
    </row>
    <row r="2" spans="1:128" ht="18" outlineLevel="1">
      <c r="A2" s="9"/>
      <c r="B2" s="355" t="s">
        <v>27</v>
      </c>
      <c r="C2" s="355"/>
      <c r="D2" s="355"/>
      <c r="E2" s="355"/>
      <c r="F2" s="356" t="s">
        <v>28</v>
      </c>
      <c r="G2" s="357"/>
      <c r="H2" s="357"/>
      <c r="I2" s="357"/>
      <c r="J2" s="357"/>
      <c r="K2" s="358"/>
      <c r="L2" s="359" t="s">
        <v>29</v>
      </c>
      <c r="M2" s="360"/>
      <c r="N2" s="360"/>
      <c r="O2" s="360"/>
      <c r="P2" s="360"/>
      <c r="Q2" s="360"/>
      <c r="R2" s="360"/>
      <c r="S2" s="360"/>
      <c r="T2" s="360"/>
      <c r="U2" s="361"/>
      <c r="V2" s="362" t="s">
        <v>30</v>
      </c>
      <c r="W2" s="363"/>
      <c r="X2" s="363"/>
      <c r="Y2" s="364"/>
      <c r="Z2" s="365" t="s">
        <v>31</v>
      </c>
      <c r="AA2" s="365"/>
      <c r="AB2" s="365"/>
      <c r="AC2" s="365"/>
      <c r="AD2" s="365"/>
      <c r="AE2" s="366" t="s">
        <v>32</v>
      </c>
      <c r="AF2" s="366"/>
      <c r="AG2" s="367"/>
      <c r="AH2" s="368" t="s">
        <v>33</v>
      </c>
      <c r="AI2" s="368"/>
      <c r="AJ2" s="368"/>
      <c r="AK2" s="369"/>
      <c r="AL2" s="335" t="s">
        <v>34</v>
      </c>
      <c r="AM2" s="335"/>
      <c r="AN2" s="335"/>
      <c r="AO2" s="335"/>
      <c r="AP2" s="335"/>
      <c r="AQ2" s="335"/>
      <c r="AR2" s="335"/>
      <c r="AS2" s="335"/>
      <c r="AT2" s="335"/>
      <c r="AU2" s="336"/>
      <c r="AV2" s="17"/>
      <c r="AW2" s="17"/>
      <c r="AX2" s="353"/>
      <c r="AY2" s="18"/>
      <c r="AZ2" s="19" t="s">
        <v>35</v>
      </c>
      <c r="BA2" s="19"/>
      <c r="BB2" s="19"/>
      <c r="BC2" s="19"/>
      <c r="BD2" s="19"/>
      <c r="BE2" s="20"/>
      <c r="BF2" s="21"/>
      <c r="BG2" s="21"/>
      <c r="BH2" s="22" t="s">
        <v>36</v>
      </c>
      <c r="BI2" s="22"/>
      <c r="BJ2" s="22"/>
      <c r="BK2" s="22"/>
      <c r="BL2" s="22"/>
      <c r="BM2" s="22"/>
      <c r="BN2" s="22"/>
      <c r="BO2" s="22"/>
      <c r="BP2" s="22"/>
      <c r="BQ2" s="22"/>
      <c r="BR2" s="22"/>
      <c r="BS2" s="23"/>
      <c r="BT2" s="21"/>
      <c r="BU2" s="22" t="s">
        <v>37</v>
      </c>
      <c r="BV2" s="22"/>
      <c r="BW2" s="22"/>
      <c r="BX2" s="23"/>
      <c r="BY2" s="22"/>
      <c r="BZ2" s="22"/>
      <c r="CA2" s="22"/>
      <c r="CB2" s="22"/>
      <c r="CC2" s="22"/>
      <c r="CD2" s="21"/>
      <c r="CE2" s="22" t="s">
        <v>38</v>
      </c>
      <c r="CF2" s="22"/>
      <c r="CG2" s="22"/>
      <c r="CH2" s="22"/>
      <c r="CI2" s="23"/>
      <c r="CJ2" s="21"/>
      <c r="CK2" s="21"/>
      <c r="CL2" s="22" t="s">
        <v>39</v>
      </c>
      <c r="CM2" s="22"/>
      <c r="CN2" s="22"/>
      <c r="CO2" s="22"/>
      <c r="CP2" s="22"/>
      <c r="CQ2" s="22"/>
      <c r="CR2" s="22"/>
      <c r="CS2" s="23"/>
      <c r="CT2" s="24"/>
      <c r="CU2" s="337" t="s">
        <v>40</v>
      </c>
      <c r="CV2" s="337"/>
      <c r="CW2" s="337"/>
      <c r="CX2" s="337"/>
      <c r="CY2" s="337"/>
      <c r="CZ2" s="337"/>
      <c r="DA2" s="337"/>
      <c r="DB2" s="337"/>
      <c r="DC2" s="337"/>
      <c r="DD2" s="338"/>
      <c r="DE2" s="15"/>
      <c r="DF2" s="15"/>
      <c r="DG2" s="337" t="s">
        <v>26</v>
      </c>
      <c r="DH2" s="337"/>
      <c r="DI2" s="337"/>
      <c r="DJ2" s="337"/>
      <c r="DK2" s="337"/>
      <c r="DL2" s="337"/>
      <c r="DM2" s="337"/>
      <c r="DN2" s="337"/>
      <c r="DO2" s="337"/>
      <c r="DP2" s="337"/>
      <c r="DQ2" s="337"/>
      <c r="DR2" s="337"/>
      <c r="DS2" s="337"/>
      <c r="DT2" s="337"/>
      <c r="DU2" s="337"/>
      <c r="DV2" s="337"/>
      <c r="DW2" s="337"/>
      <c r="DX2" s="337"/>
    </row>
    <row r="3" spans="1:128" ht="191.4" outlineLevel="1">
      <c r="A3" s="9"/>
      <c r="B3" s="339"/>
      <c r="C3" s="339"/>
      <c r="D3" s="339"/>
      <c r="E3" s="339"/>
      <c r="F3" s="25" t="s">
        <v>41</v>
      </c>
      <c r="G3" s="25" t="s">
        <v>42</v>
      </c>
      <c r="H3" s="25" t="s">
        <v>43</v>
      </c>
      <c r="I3" s="25" t="s">
        <v>44</v>
      </c>
      <c r="J3" s="25" t="s">
        <v>45</v>
      </c>
      <c r="K3" s="26" t="s">
        <v>46</v>
      </c>
      <c r="L3" s="27" t="s">
        <v>47</v>
      </c>
      <c r="M3" s="27" t="s">
        <v>48</v>
      </c>
      <c r="N3" s="27" t="s">
        <v>49</v>
      </c>
      <c r="O3" s="340" t="s">
        <v>50</v>
      </c>
      <c r="P3" s="341"/>
      <c r="Q3" s="342" t="s">
        <v>51</v>
      </c>
      <c r="R3" s="343"/>
      <c r="S3" s="28" t="s">
        <v>52</v>
      </c>
      <c r="T3" s="28" t="s">
        <v>53</v>
      </c>
      <c r="U3" s="28" t="s">
        <v>46</v>
      </c>
      <c r="V3" s="29" t="s">
        <v>54</v>
      </c>
      <c r="W3" s="29" t="s">
        <v>55</v>
      </c>
      <c r="X3" s="29" t="s">
        <v>56</v>
      </c>
      <c r="Y3" s="29" t="s">
        <v>46</v>
      </c>
      <c r="Z3" s="30" t="s">
        <v>57</v>
      </c>
      <c r="AA3" s="30" t="s">
        <v>58</v>
      </c>
      <c r="AB3" s="31" t="s">
        <v>59</v>
      </c>
      <c r="AC3" s="32" t="s">
        <v>60</v>
      </c>
      <c r="AD3" s="31" t="s">
        <v>46</v>
      </c>
      <c r="AE3" s="33" t="s">
        <v>61</v>
      </c>
      <c r="AF3" s="33" t="s">
        <v>62</v>
      </c>
      <c r="AG3" s="33" t="s">
        <v>63</v>
      </c>
      <c r="AH3" s="34" t="s">
        <v>64</v>
      </c>
      <c r="AI3" s="34" t="s">
        <v>65</v>
      </c>
      <c r="AJ3" s="34" t="s">
        <v>66</v>
      </c>
      <c r="AK3" s="34" t="s">
        <v>46</v>
      </c>
      <c r="AL3" s="344" t="s">
        <v>67</v>
      </c>
      <c r="AM3" s="345"/>
      <c r="AN3" s="35" t="s">
        <v>68</v>
      </c>
      <c r="AO3" s="346" t="s">
        <v>69</v>
      </c>
      <c r="AP3" s="347"/>
      <c r="AQ3" s="35" t="s">
        <v>70</v>
      </c>
      <c r="AR3" s="346" t="s">
        <v>71</v>
      </c>
      <c r="AS3" s="347"/>
      <c r="AT3" s="35" t="s">
        <v>72</v>
      </c>
      <c r="AU3" s="35" t="s">
        <v>46</v>
      </c>
      <c r="AV3" s="36"/>
      <c r="AW3" s="36"/>
      <c r="AX3" s="353"/>
      <c r="AY3" s="37" t="s">
        <v>35</v>
      </c>
      <c r="AZ3" s="38" t="s">
        <v>73</v>
      </c>
      <c r="BA3" s="38" t="s">
        <v>42</v>
      </c>
      <c r="BB3" s="39" t="s">
        <v>43</v>
      </c>
      <c r="BC3" s="40" t="s">
        <v>44</v>
      </c>
      <c r="BD3" s="38" t="s">
        <v>45</v>
      </c>
      <c r="BE3" s="41" t="s">
        <v>46</v>
      </c>
      <c r="BF3" s="41" t="s">
        <v>74</v>
      </c>
      <c r="BG3" s="42" t="s">
        <v>36</v>
      </c>
      <c r="BH3" s="43" t="s">
        <v>47</v>
      </c>
      <c r="BI3" s="43" t="s">
        <v>75</v>
      </c>
      <c r="BJ3" s="43" t="s">
        <v>76</v>
      </c>
      <c r="BK3" s="348" t="s">
        <v>77</v>
      </c>
      <c r="BL3" s="349"/>
      <c r="BM3" s="350"/>
      <c r="BN3" s="44" t="s">
        <v>78</v>
      </c>
      <c r="BO3" s="44" t="s">
        <v>79</v>
      </c>
      <c r="BP3" s="45" t="s">
        <v>80</v>
      </c>
      <c r="BQ3" s="45" t="s">
        <v>81</v>
      </c>
      <c r="BR3" s="45" t="s">
        <v>82</v>
      </c>
      <c r="BS3" s="45" t="s">
        <v>83</v>
      </c>
      <c r="BT3" s="46" t="s">
        <v>84</v>
      </c>
      <c r="BU3" s="47" t="s">
        <v>85</v>
      </c>
      <c r="BV3" s="47" t="s">
        <v>86</v>
      </c>
      <c r="BW3" s="47" t="s">
        <v>87</v>
      </c>
      <c r="BX3" s="47" t="s">
        <v>46</v>
      </c>
      <c r="BY3" s="48" t="s">
        <v>88</v>
      </c>
      <c r="BZ3" s="31" t="s">
        <v>89</v>
      </c>
      <c r="CA3" s="31" t="s">
        <v>90</v>
      </c>
      <c r="CB3" s="31" t="s">
        <v>91</v>
      </c>
      <c r="CC3" s="31" t="s">
        <v>46</v>
      </c>
      <c r="CD3" s="49" t="s">
        <v>92</v>
      </c>
      <c r="CE3" s="33" t="s">
        <v>93</v>
      </c>
      <c r="CF3" s="33" t="s">
        <v>94</v>
      </c>
      <c r="CG3" s="33" t="s">
        <v>95</v>
      </c>
      <c r="CH3" s="33" t="s">
        <v>96</v>
      </c>
      <c r="CI3" s="33" t="s">
        <v>63</v>
      </c>
      <c r="CJ3" s="50" t="s">
        <v>97</v>
      </c>
      <c r="CK3" s="34" t="s">
        <v>64</v>
      </c>
      <c r="CL3" s="34" t="s">
        <v>65</v>
      </c>
      <c r="CM3" s="34" t="s">
        <v>98</v>
      </c>
      <c r="CN3" s="34" t="s">
        <v>99</v>
      </c>
      <c r="CO3" s="34" t="s">
        <v>100</v>
      </c>
      <c r="CP3" s="34" t="s">
        <v>101</v>
      </c>
      <c r="CQ3" s="34" t="s">
        <v>102</v>
      </c>
      <c r="CR3" s="34" t="s">
        <v>103</v>
      </c>
      <c r="CS3" s="34" t="s">
        <v>46</v>
      </c>
      <c r="CT3" s="51" t="s">
        <v>104</v>
      </c>
      <c r="CU3" s="351" t="s">
        <v>67</v>
      </c>
      <c r="CV3" s="351"/>
      <c r="CW3" s="52" t="s">
        <v>105</v>
      </c>
      <c r="CX3" s="351" t="s">
        <v>106</v>
      </c>
      <c r="CY3" s="351"/>
      <c r="CZ3" s="52" t="s">
        <v>107</v>
      </c>
      <c r="DA3" s="351" t="s">
        <v>108</v>
      </c>
      <c r="DB3" s="351"/>
      <c r="DC3" s="52" t="s">
        <v>109</v>
      </c>
      <c r="DD3" s="52" t="s">
        <v>46</v>
      </c>
      <c r="DE3" s="15"/>
      <c r="DF3" s="15"/>
      <c r="DG3" s="53" t="s">
        <v>26</v>
      </c>
      <c r="DH3" s="332" t="s">
        <v>67</v>
      </c>
      <c r="DI3" s="332" t="s">
        <v>110</v>
      </c>
      <c r="DJ3" s="332" t="s">
        <v>111</v>
      </c>
      <c r="DK3" s="332"/>
      <c r="DL3" s="332" t="s">
        <v>112</v>
      </c>
      <c r="DM3" s="332"/>
      <c r="DN3" s="54" t="s">
        <v>113</v>
      </c>
      <c r="DO3" s="332" t="s">
        <v>114</v>
      </c>
      <c r="DP3" s="332"/>
      <c r="DQ3" s="332"/>
      <c r="DR3" s="332" t="s">
        <v>115</v>
      </c>
      <c r="DS3" s="332"/>
      <c r="DT3" s="54" t="s">
        <v>116</v>
      </c>
      <c r="DU3" s="332" t="s">
        <v>117</v>
      </c>
      <c r="DV3" s="332" t="s">
        <v>118</v>
      </c>
      <c r="DW3" s="333" t="s">
        <v>119</v>
      </c>
      <c r="DX3" s="332" t="s">
        <v>46</v>
      </c>
    </row>
    <row r="4" spans="1:128" ht="36">
      <c r="A4" s="9"/>
      <c r="B4" s="55"/>
      <c r="C4" s="55"/>
      <c r="D4" s="55"/>
      <c r="E4" s="56"/>
      <c r="F4" s="57"/>
      <c r="G4" s="57"/>
      <c r="H4" s="58"/>
      <c r="I4" s="59" t="s">
        <v>120</v>
      </c>
      <c r="J4" s="60" t="s">
        <v>121</v>
      </c>
      <c r="K4" s="61"/>
      <c r="L4" s="62" t="s">
        <v>121</v>
      </c>
      <c r="M4" s="62" t="s">
        <v>122</v>
      </c>
      <c r="N4" s="63" t="s">
        <v>121</v>
      </c>
      <c r="O4" s="63" t="s">
        <v>123</v>
      </c>
      <c r="P4" s="62" t="s">
        <v>124</v>
      </c>
      <c r="Q4" s="64" t="s">
        <v>123</v>
      </c>
      <c r="R4" s="64" t="s">
        <v>124</v>
      </c>
      <c r="S4" s="62" t="s">
        <v>122</v>
      </c>
      <c r="T4" s="65"/>
      <c r="U4" s="65"/>
      <c r="V4" s="66"/>
      <c r="W4" s="67" t="s">
        <v>121</v>
      </c>
      <c r="X4" s="67" t="s">
        <v>125</v>
      </c>
      <c r="Y4" s="29"/>
      <c r="Z4" s="68" t="s">
        <v>121</v>
      </c>
      <c r="AA4" s="68" t="s">
        <v>121</v>
      </c>
      <c r="AB4" s="69" t="s">
        <v>121</v>
      </c>
      <c r="AC4" s="32"/>
      <c r="AD4" s="31"/>
      <c r="AE4" s="49"/>
      <c r="AF4" s="70" t="s">
        <v>121</v>
      </c>
      <c r="AG4" s="49"/>
      <c r="AH4" s="34"/>
      <c r="AI4" s="50"/>
      <c r="AJ4" s="71" t="s">
        <v>121</v>
      </c>
      <c r="AK4" s="34"/>
      <c r="AL4" s="72" t="s">
        <v>110</v>
      </c>
      <c r="AM4" s="72" t="s">
        <v>126</v>
      </c>
      <c r="AN4" s="72" t="s">
        <v>121</v>
      </c>
      <c r="AO4" s="72" t="s">
        <v>121</v>
      </c>
      <c r="AP4" s="72" t="s">
        <v>125</v>
      </c>
      <c r="AQ4" s="73"/>
      <c r="AR4" s="72" t="s">
        <v>121</v>
      </c>
      <c r="AS4" s="72" t="s">
        <v>125</v>
      </c>
      <c r="AT4" s="73"/>
      <c r="AU4" s="73"/>
      <c r="AV4" s="36"/>
      <c r="AW4" s="36"/>
      <c r="AX4" s="353"/>
      <c r="AY4" s="37"/>
      <c r="AZ4" s="74"/>
      <c r="BA4" s="74"/>
      <c r="BB4" s="75"/>
      <c r="BC4" s="76" t="s">
        <v>120</v>
      </c>
      <c r="BD4" s="76" t="s">
        <v>121</v>
      </c>
      <c r="BE4" s="77"/>
      <c r="BF4" s="77"/>
      <c r="BG4" s="78"/>
      <c r="BH4" s="79" t="s">
        <v>121</v>
      </c>
      <c r="BI4" s="80" t="s">
        <v>127</v>
      </c>
      <c r="BJ4" s="80" t="s">
        <v>121</v>
      </c>
      <c r="BK4" s="80" t="s">
        <v>123</v>
      </c>
      <c r="BL4" s="79" t="s">
        <v>124</v>
      </c>
      <c r="BM4" s="79" t="s">
        <v>128</v>
      </c>
      <c r="BN4" s="79" t="s">
        <v>121</v>
      </c>
      <c r="BO4" s="79" t="s">
        <v>127</v>
      </c>
      <c r="BP4" s="81"/>
      <c r="BQ4" s="79" t="s">
        <v>127</v>
      </c>
      <c r="BR4" s="81"/>
      <c r="BS4" s="81"/>
      <c r="BT4" s="46"/>
      <c r="BU4" s="46"/>
      <c r="BV4" s="82" t="s">
        <v>121</v>
      </c>
      <c r="BW4" s="82" t="s">
        <v>125</v>
      </c>
      <c r="BX4" s="47"/>
      <c r="BY4" s="48"/>
      <c r="BZ4" s="69" t="s">
        <v>121</v>
      </c>
      <c r="CA4" s="69" t="s">
        <v>121</v>
      </c>
      <c r="CB4" s="69" t="s">
        <v>121</v>
      </c>
      <c r="CC4" s="31"/>
      <c r="CD4" s="49"/>
      <c r="CE4" s="49"/>
      <c r="CF4" s="70" t="s">
        <v>121</v>
      </c>
      <c r="CG4" s="49"/>
      <c r="CH4" s="49"/>
      <c r="CI4" s="49"/>
      <c r="CJ4" s="50"/>
      <c r="CK4" s="34"/>
      <c r="CL4" s="34"/>
      <c r="CM4" s="34"/>
      <c r="CN4" s="34"/>
      <c r="CO4" s="71" t="s">
        <v>121</v>
      </c>
      <c r="CP4" s="71" t="s">
        <v>121</v>
      </c>
      <c r="CQ4" s="34"/>
      <c r="CR4" s="71" t="s">
        <v>121</v>
      </c>
      <c r="CS4" s="34"/>
      <c r="CT4" s="83"/>
      <c r="CU4" s="52" t="s">
        <v>110</v>
      </c>
      <c r="CV4" s="52" t="s">
        <v>126</v>
      </c>
      <c r="CW4" s="52" t="s">
        <v>121</v>
      </c>
      <c r="CX4" s="52" t="s">
        <v>121</v>
      </c>
      <c r="CY4" s="52" t="s">
        <v>125</v>
      </c>
      <c r="CZ4" s="84"/>
      <c r="DA4" s="52" t="s">
        <v>121</v>
      </c>
      <c r="DB4" s="52" t="s">
        <v>125</v>
      </c>
      <c r="DC4" s="84"/>
      <c r="DD4" s="52"/>
      <c r="DE4" s="15"/>
      <c r="DF4" s="15"/>
      <c r="DG4" s="85"/>
      <c r="DH4" s="332"/>
      <c r="DI4" s="332"/>
      <c r="DJ4" s="54" t="s">
        <v>129</v>
      </c>
      <c r="DK4" s="54" t="s">
        <v>130</v>
      </c>
      <c r="DL4" s="54" t="s">
        <v>131</v>
      </c>
      <c r="DM4" s="54" t="s">
        <v>132</v>
      </c>
      <c r="DN4" s="54" t="s">
        <v>121</v>
      </c>
      <c r="DO4" s="54" t="s">
        <v>129</v>
      </c>
      <c r="DP4" s="54" t="s">
        <v>133</v>
      </c>
      <c r="DQ4" s="54" t="s">
        <v>134</v>
      </c>
      <c r="DR4" s="54" t="s">
        <v>129</v>
      </c>
      <c r="DS4" s="54" t="s">
        <v>134</v>
      </c>
      <c r="DT4" s="54" t="s">
        <v>135</v>
      </c>
      <c r="DU4" s="332"/>
      <c r="DV4" s="332"/>
      <c r="DW4" s="334"/>
      <c r="DX4" s="332"/>
    </row>
    <row r="5" spans="1:128" ht="18">
      <c r="A5" s="86"/>
      <c r="B5" s="87" t="s">
        <v>136</v>
      </c>
      <c r="C5" s="87" t="s">
        <v>137</v>
      </c>
      <c r="D5" s="88" t="s">
        <v>138</v>
      </c>
      <c r="E5" s="89" t="s">
        <v>139</v>
      </c>
      <c r="F5" s="90"/>
      <c r="G5" s="91" t="s">
        <v>140</v>
      </c>
      <c r="H5" s="92"/>
      <c r="I5" s="92"/>
      <c r="J5" s="91" t="s">
        <v>141</v>
      </c>
      <c r="K5" s="92"/>
      <c r="L5" s="93" t="s">
        <v>142</v>
      </c>
      <c r="M5" s="93"/>
      <c r="N5" s="93" t="s">
        <v>143</v>
      </c>
      <c r="O5" s="93"/>
      <c r="P5" s="93"/>
      <c r="Q5" s="94"/>
      <c r="R5" s="94"/>
      <c r="S5" s="93"/>
      <c r="T5" s="93"/>
      <c r="U5" s="93"/>
      <c r="V5" s="95"/>
      <c r="W5" s="96" t="s">
        <v>144</v>
      </c>
      <c r="X5" s="96" t="s">
        <v>145</v>
      </c>
      <c r="Y5" s="96"/>
      <c r="Z5" s="97" t="s">
        <v>146</v>
      </c>
      <c r="AA5" s="97" t="s">
        <v>147</v>
      </c>
      <c r="AB5" s="98" t="s">
        <v>148</v>
      </c>
      <c r="AC5" s="99" t="s">
        <v>149</v>
      </c>
      <c r="AD5" s="98"/>
      <c r="AE5" s="100" t="s">
        <v>150</v>
      </c>
      <c r="AF5" s="100" t="s">
        <v>151</v>
      </c>
      <c r="AG5" s="101"/>
      <c r="AH5" s="102" t="s">
        <v>152</v>
      </c>
      <c r="AI5" s="103"/>
      <c r="AJ5" s="102" t="s">
        <v>153</v>
      </c>
      <c r="AK5" s="102"/>
      <c r="AL5" s="104" t="s">
        <v>154</v>
      </c>
      <c r="AM5" s="104" t="s">
        <v>155</v>
      </c>
      <c r="AN5" s="104" t="s">
        <v>156</v>
      </c>
      <c r="AO5" s="104" t="s">
        <v>157</v>
      </c>
      <c r="AP5" s="104" t="s">
        <v>158</v>
      </c>
      <c r="AQ5" s="104" t="s">
        <v>159</v>
      </c>
      <c r="AR5" s="104" t="s">
        <v>160</v>
      </c>
      <c r="AS5" s="104" t="s">
        <v>161</v>
      </c>
      <c r="AT5" s="104" t="s">
        <v>162</v>
      </c>
      <c r="AU5" s="105"/>
      <c r="AV5" s="106"/>
      <c r="AW5" s="106"/>
      <c r="AX5" s="107"/>
      <c r="AY5" s="108"/>
      <c r="AZ5" s="109"/>
      <c r="BA5" s="109" t="s">
        <v>163</v>
      </c>
      <c r="BB5" s="110"/>
      <c r="BC5" s="111"/>
      <c r="BD5" s="111" t="s">
        <v>164</v>
      </c>
      <c r="BE5" s="111"/>
      <c r="BF5" s="111"/>
      <c r="BG5" s="112"/>
      <c r="BH5" s="113" t="s">
        <v>165</v>
      </c>
      <c r="BI5" s="113"/>
      <c r="BJ5" s="113" t="s">
        <v>166</v>
      </c>
      <c r="BK5" s="113"/>
      <c r="BL5" s="113"/>
      <c r="BM5" s="113"/>
      <c r="BN5" s="113"/>
      <c r="BO5" s="113"/>
      <c r="BP5" s="113"/>
      <c r="BQ5" s="113"/>
      <c r="BR5" s="113"/>
      <c r="BS5" s="113"/>
      <c r="BT5" s="114"/>
      <c r="BU5" s="114"/>
      <c r="BV5" s="115" t="s">
        <v>167</v>
      </c>
      <c r="BW5" s="115" t="s">
        <v>168</v>
      </c>
      <c r="BX5" s="115"/>
      <c r="BY5" s="116"/>
      <c r="BZ5" s="98"/>
      <c r="CA5" s="98"/>
      <c r="CB5" s="98"/>
      <c r="CC5" s="98"/>
      <c r="CD5" s="101"/>
      <c r="CE5" s="100" t="s">
        <v>169</v>
      </c>
      <c r="CF5" s="100" t="s">
        <v>170</v>
      </c>
      <c r="CG5" s="100" t="s">
        <v>171</v>
      </c>
      <c r="CH5" s="100" t="s">
        <v>172</v>
      </c>
      <c r="CI5" s="101"/>
      <c r="CJ5" s="103"/>
      <c r="CK5" s="102" t="s">
        <v>173</v>
      </c>
      <c r="CL5" s="102"/>
      <c r="CM5" s="102"/>
      <c r="CN5" s="102"/>
      <c r="CO5" s="102" t="s">
        <v>174</v>
      </c>
      <c r="CP5" s="102" t="s">
        <v>175</v>
      </c>
      <c r="CQ5" s="102"/>
      <c r="CR5" s="102" t="s">
        <v>176</v>
      </c>
      <c r="CS5" s="102"/>
      <c r="CT5" s="117"/>
      <c r="CU5" s="118" t="s">
        <v>177</v>
      </c>
      <c r="CV5" s="118" t="s">
        <v>178</v>
      </c>
      <c r="CW5" s="118" t="s">
        <v>179</v>
      </c>
      <c r="CX5" s="118" t="s">
        <v>180</v>
      </c>
      <c r="CY5" s="118" t="s">
        <v>181</v>
      </c>
      <c r="CZ5" s="118" t="s">
        <v>182</v>
      </c>
      <c r="DA5" s="118" t="s">
        <v>183</v>
      </c>
      <c r="DB5" s="118" t="s">
        <v>184</v>
      </c>
      <c r="DC5" s="118" t="s">
        <v>185</v>
      </c>
      <c r="DD5" s="118"/>
      <c r="DE5" s="119"/>
      <c r="DF5" s="119"/>
      <c r="DG5" s="120"/>
      <c r="DH5" s="121" t="str">
        <f>+CV5</f>
        <v>6.1 b) (O)</v>
      </c>
      <c r="DI5" s="121" t="str">
        <f>+CU5</f>
        <v>6.1 a) (O)</v>
      </c>
      <c r="DJ5" s="121"/>
      <c r="DK5" s="121"/>
      <c r="DL5" s="121"/>
      <c r="DM5" s="121"/>
      <c r="DN5" s="121"/>
      <c r="DO5" s="121"/>
      <c r="DP5" s="121"/>
      <c r="DQ5" s="121"/>
      <c r="DR5" s="121"/>
      <c r="DS5" s="121"/>
      <c r="DT5" s="121"/>
      <c r="DU5" s="121"/>
      <c r="DV5" s="121"/>
      <c r="DW5" s="121"/>
      <c r="DX5" s="121"/>
    </row>
    <row r="6" spans="1:128" s="149" customFormat="1" ht="26.25" customHeight="1" outlineLevel="1">
      <c r="A6" s="122"/>
      <c r="B6" s="123"/>
      <c r="C6" s="124" t="s">
        <v>186</v>
      </c>
      <c r="D6" s="125"/>
      <c r="E6" s="125"/>
      <c r="F6" s="126"/>
      <c r="G6" s="127"/>
      <c r="H6" s="127"/>
      <c r="I6" s="127"/>
      <c r="J6" s="127">
        <f>+SUM(J7:J742)</f>
        <v>34449.968840410307</v>
      </c>
      <c r="K6" s="127"/>
      <c r="L6" s="127">
        <f>+SUM(L7:L742)</f>
        <v>33464.733840410307</v>
      </c>
      <c r="M6" s="127"/>
      <c r="N6" s="127">
        <f>+SUM(N7:N742)</f>
        <v>391.68088605876261</v>
      </c>
      <c r="O6" s="127"/>
      <c r="P6" s="127"/>
      <c r="Q6" s="127">
        <f>+SUM(Q7:Q742)</f>
        <v>0</v>
      </c>
      <c r="R6" s="127">
        <f>+SUM(R7:R742)</f>
        <v>0</v>
      </c>
      <c r="S6" s="127"/>
      <c r="T6" s="127"/>
      <c r="U6" s="127"/>
      <c r="V6" s="128"/>
      <c r="W6" s="127">
        <f>+SUM(W7:W742)</f>
        <v>154.39500000000001</v>
      </c>
      <c r="X6" s="127">
        <f>+SUM(X7:X742)</f>
        <v>300</v>
      </c>
      <c r="Y6" s="127"/>
      <c r="Z6" s="127">
        <f>+SUM(Z7:Z742)</f>
        <v>0</v>
      </c>
      <c r="AA6" s="127">
        <f>+SUM(AA7:AA742)</f>
        <v>0</v>
      </c>
      <c r="AB6" s="127">
        <f>+SUM(AB7:AB742)</f>
        <v>0</v>
      </c>
      <c r="AC6" s="127"/>
      <c r="AD6" s="127"/>
      <c r="AE6" s="127"/>
      <c r="AF6" s="127">
        <f>+SUM(AF7:AF742)</f>
        <v>0</v>
      </c>
      <c r="AG6" s="128"/>
      <c r="AH6" s="127"/>
      <c r="AI6" s="128"/>
      <c r="AJ6" s="127"/>
      <c r="AK6" s="127"/>
      <c r="AL6" s="127"/>
      <c r="AM6" s="127"/>
      <c r="AN6" s="127">
        <f>+SUM(AN7:AN742)</f>
        <v>0</v>
      </c>
      <c r="AO6" s="127">
        <f>+SUM(AO7:AO742)</f>
        <v>0</v>
      </c>
      <c r="AP6" s="127"/>
      <c r="AQ6" s="127"/>
      <c r="AR6" s="127">
        <f>+SUM(AR7:AR742)</f>
        <v>0</v>
      </c>
      <c r="AS6" s="127"/>
      <c r="AT6" s="127"/>
      <c r="AU6" s="128"/>
      <c r="AV6" s="129"/>
      <c r="AW6" s="129"/>
      <c r="AX6" s="130"/>
      <c r="AY6" s="131"/>
      <c r="AZ6" s="132"/>
      <c r="BA6" s="132"/>
      <c r="BB6" s="133"/>
      <c r="BC6" s="132"/>
      <c r="BD6" s="132"/>
      <c r="BE6" s="132"/>
      <c r="BF6" s="132"/>
      <c r="BG6" s="134"/>
      <c r="BH6" s="135"/>
      <c r="BI6" s="135"/>
      <c r="BJ6" s="135"/>
      <c r="BK6" s="135"/>
      <c r="BL6" s="135"/>
      <c r="BM6" s="135"/>
      <c r="BN6" s="135"/>
      <c r="BO6" s="135"/>
      <c r="BP6" s="135"/>
      <c r="BQ6" s="135"/>
      <c r="BR6" s="135"/>
      <c r="BS6" s="135"/>
      <c r="BT6" s="136"/>
      <c r="BU6" s="136"/>
      <c r="BV6" s="137"/>
      <c r="BW6" s="137"/>
      <c r="BX6" s="137"/>
      <c r="BY6" s="138"/>
      <c r="BZ6" s="139"/>
      <c r="CA6" s="139"/>
      <c r="CB6" s="139"/>
      <c r="CC6" s="139"/>
      <c r="CD6" s="140"/>
      <c r="CE6" s="141"/>
      <c r="CF6" s="141"/>
      <c r="CG6" s="141"/>
      <c r="CH6" s="141"/>
      <c r="CI6" s="140"/>
      <c r="CJ6" s="142"/>
      <c r="CK6" s="143"/>
      <c r="CL6" s="143"/>
      <c r="CM6" s="143"/>
      <c r="CN6" s="143"/>
      <c r="CO6" s="143"/>
      <c r="CP6" s="143"/>
      <c r="CQ6" s="143"/>
      <c r="CR6" s="143"/>
      <c r="CS6" s="143"/>
      <c r="CT6" s="144"/>
      <c r="CU6" s="145"/>
      <c r="CV6" s="145"/>
      <c r="CW6" s="145"/>
      <c r="CX6" s="145"/>
      <c r="CY6" s="145"/>
      <c r="CZ6" s="145"/>
      <c r="DA6" s="145"/>
      <c r="DB6" s="145"/>
      <c r="DC6" s="145"/>
      <c r="DD6" s="145"/>
      <c r="DE6" s="146"/>
      <c r="DF6" s="146"/>
      <c r="DG6" s="147"/>
      <c r="DH6" s="148"/>
      <c r="DI6" s="148"/>
      <c r="DJ6" s="148"/>
      <c r="DK6" s="148"/>
      <c r="DL6" s="148"/>
      <c r="DM6" s="148"/>
      <c r="DN6" s="148"/>
      <c r="DO6" s="148"/>
      <c r="DP6" s="148"/>
      <c r="DQ6" s="148"/>
      <c r="DR6" s="148"/>
      <c r="DS6" s="148"/>
      <c r="DT6" s="148"/>
      <c r="DU6" s="148"/>
      <c r="DV6" s="148"/>
      <c r="DW6" s="148"/>
      <c r="DX6" s="148"/>
    </row>
    <row r="7" spans="1:128" ht="17.25" customHeight="1">
      <c r="A7" s="150"/>
      <c r="B7" s="267"/>
      <c r="C7" s="268" t="s">
        <v>596</v>
      </c>
      <c r="D7" s="269"/>
      <c r="E7" s="269"/>
      <c r="F7" s="151" t="s">
        <v>534</v>
      </c>
      <c r="G7" s="151"/>
      <c r="H7" s="151"/>
      <c r="I7" s="151"/>
      <c r="J7" s="151"/>
      <c r="K7" s="152"/>
      <c r="L7" s="153"/>
      <c r="M7" s="152"/>
      <c r="N7" s="153"/>
      <c r="O7" s="152"/>
      <c r="P7" s="152"/>
      <c r="Q7" s="154"/>
      <c r="R7" s="154"/>
      <c r="S7" s="152"/>
      <c r="T7" s="152"/>
      <c r="U7" s="152"/>
      <c r="V7" s="152"/>
      <c r="W7" s="152"/>
      <c r="X7" s="152"/>
      <c r="Y7" s="152"/>
      <c r="Z7" s="155"/>
      <c r="AA7" s="155"/>
      <c r="AB7" s="155"/>
      <c r="AC7" s="151"/>
      <c r="AD7" s="156"/>
      <c r="AE7" s="157"/>
      <c r="AF7" s="152"/>
      <c r="AG7" s="152"/>
      <c r="AH7" s="152"/>
      <c r="AI7" s="152"/>
      <c r="AJ7" s="152"/>
      <c r="AK7" s="152"/>
      <c r="AL7" s="152"/>
      <c r="AM7" s="152"/>
      <c r="AN7" s="152"/>
      <c r="AO7" s="152"/>
      <c r="AP7" s="152"/>
      <c r="AQ7" s="152"/>
      <c r="AR7" s="152"/>
      <c r="AS7" s="152"/>
      <c r="AT7" s="152"/>
      <c r="AU7" s="152"/>
      <c r="AV7" s="11"/>
      <c r="AW7" s="11"/>
      <c r="AX7" s="11"/>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row>
    <row r="8" spans="1:128" ht="17.25" customHeight="1">
      <c r="A8" s="150"/>
      <c r="B8" s="267" t="s">
        <v>597</v>
      </c>
      <c r="C8" s="268" t="s">
        <v>598</v>
      </c>
      <c r="D8" s="269"/>
      <c r="E8" s="269"/>
      <c r="F8" s="151" t="s">
        <v>534</v>
      </c>
      <c r="G8" s="151"/>
      <c r="H8" s="151"/>
      <c r="I8" s="151"/>
      <c r="J8" s="151"/>
      <c r="K8" s="152"/>
      <c r="L8" s="153"/>
      <c r="M8" s="152"/>
      <c r="N8" s="153"/>
      <c r="O8" s="152"/>
      <c r="P8" s="152"/>
      <c r="Q8" s="154"/>
      <c r="R8" s="154"/>
      <c r="S8" s="152"/>
      <c r="T8" s="152"/>
      <c r="U8" s="152"/>
      <c r="V8" s="152"/>
      <c r="W8" s="152"/>
      <c r="X8" s="152"/>
      <c r="Y8" s="152"/>
      <c r="Z8" s="155"/>
      <c r="AA8" s="155"/>
      <c r="AB8" s="155"/>
      <c r="AC8" s="151"/>
      <c r="AD8" s="156"/>
      <c r="AE8" s="157"/>
      <c r="AF8" s="152"/>
      <c r="AG8" s="152"/>
      <c r="AH8" s="152"/>
      <c r="AI8" s="152"/>
      <c r="AJ8" s="152"/>
      <c r="AK8" s="152"/>
      <c r="AL8" s="152"/>
      <c r="AM8" s="152"/>
      <c r="AN8" s="152"/>
      <c r="AO8" s="152"/>
      <c r="AP8" s="152"/>
      <c r="AQ8" s="152"/>
      <c r="AR8" s="152"/>
      <c r="AS8" s="152"/>
      <c r="AT8" s="152"/>
      <c r="AU8" s="152"/>
      <c r="AV8" s="11"/>
      <c r="AW8" s="11"/>
      <c r="AX8" s="11"/>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row>
    <row r="9" spans="1:128" ht="17.25" customHeight="1">
      <c r="A9" s="150"/>
      <c r="B9" s="270" t="str">
        <f>CONCATENATE(B8,".I")</f>
        <v>A.I</v>
      </c>
      <c r="C9" s="271" t="s">
        <v>599</v>
      </c>
      <c r="D9" s="272"/>
      <c r="E9" s="272"/>
      <c r="F9" s="151" t="s">
        <v>534</v>
      </c>
      <c r="G9" s="151"/>
      <c r="H9" s="151"/>
      <c r="I9" s="151"/>
      <c r="J9" s="151"/>
      <c r="K9" s="152"/>
      <c r="L9" s="153"/>
      <c r="M9" s="152"/>
      <c r="N9" s="153"/>
      <c r="O9" s="152"/>
      <c r="P9" s="152"/>
      <c r="Q9" s="154"/>
      <c r="R9" s="154"/>
      <c r="S9" s="152"/>
      <c r="T9" s="152"/>
      <c r="U9" s="152"/>
      <c r="V9" s="152"/>
      <c r="W9" s="152"/>
      <c r="X9" s="152"/>
      <c r="Y9" s="152"/>
      <c r="Z9" s="155"/>
      <c r="AA9" s="155"/>
      <c r="AB9" s="155"/>
      <c r="AC9" s="151"/>
      <c r="AD9" s="156"/>
      <c r="AE9" s="157"/>
      <c r="AF9" s="152"/>
      <c r="AG9" s="152"/>
      <c r="AH9" s="152"/>
      <c r="AI9" s="152"/>
      <c r="AJ9" s="152"/>
      <c r="AK9" s="152"/>
      <c r="AL9" s="152"/>
      <c r="AM9" s="152"/>
      <c r="AN9" s="152"/>
      <c r="AO9" s="152"/>
      <c r="AP9" s="152"/>
      <c r="AQ9" s="152"/>
      <c r="AR9" s="152"/>
      <c r="AS9" s="152"/>
      <c r="AT9" s="152"/>
      <c r="AU9" s="152"/>
      <c r="AV9" s="11"/>
      <c r="AW9" s="11"/>
      <c r="AX9" s="11"/>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row>
    <row r="10" spans="1:128" ht="17.25" customHeight="1">
      <c r="A10" s="150"/>
      <c r="B10" s="273" t="str">
        <f>CONCATENATE(B9,".1")</f>
        <v>A.I.1</v>
      </c>
      <c r="C10" s="274" t="s">
        <v>600</v>
      </c>
      <c r="D10" s="275"/>
      <c r="E10" s="275"/>
      <c r="F10" s="151" t="s">
        <v>534</v>
      </c>
      <c r="G10" s="151"/>
      <c r="H10" s="151"/>
      <c r="I10" s="151"/>
      <c r="J10" s="151"/>
      <c r="K10" s="152"/>
      <c r="L10" s="153"/>
      <c r="M10" s="152"/>
      <c r="N10" s="153"/>
      <c r="O10" s="152"/>
      <c r="P10" s="152"/>
      <c r="Q10" s="154"/>
      <c r="R10" s="154"/>
      <c r="S10" s="152"/>
      <c r="T10" s="152"/>
      <c r="U10" s="152"/>
      <c r="V10" s="152"/>
      <c r="W10" s="152"/>
      <c r="X10" s="152"/>
      <c r="Y10" s="152"/>
      <c r="Z10" s="155"/>
      <c r="AA10" s="155"/>
      <c r="AB10" s="155"/>
      <c r="AC10" s="151"/>
      <c r="AD10" s="156"/>
      <c r="AE10" s="157"/>
      <c r="AF10" s="152"/>
      <c r="AG10" s="152"/>
      <c r="AH10" s="152"/>
      <c r="AI10" s="152"/>
      <c r="AJ10" s="152"/>
      <c r="AK10" s="152"/>
      <c r="AL10" s="152"/>
      <c r="AM10" s="152"/>
      <c r="AN10" s="152"/>
      <c r="AO10" s="152"/>
      <c r="AP10" s="152"/>
      <c r="AQ10" s="152"/>
      <c r="AR10" s="152"/>
      <c r="AS10" s="152"/>
      <c r="AT10" s="152"/>
      <c r="AU10" s="152"/>
      <c r="AV10" s="11"/>
      <c r="AW10" s="11"/>
      <c r="AX10" s="11"/>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row>
    <row r="11" spans="1:128" ht="63.75" customHeight="1">
      <c r="A11" s="150"/>
      <c r="B11" s="276" t="str">
        <f>CONCATENATE(B10,".1")</f>
        <v>A.I.1.1</v>
      </c>
      <c r="C11" s="277" t="s">
        <v>601</v>
      </c>
      <c r="D11" s="278" t="s">
        <v>602</v>
      </c>
      <c r="E11" s="279">
        <v>1</v>
      </c>
      <c r="F11" s="151" t="s">
        <v>534</v>
      </c>
      <c r="G11" s="151"/>
      <c r="H11" s="151"/>
      <c r="I11" s="151"/>
      <c r="J11" s="151"/>
      <c r="K11" s="152"/>
      <c r="L11" s="153"/>
      <c r="M11" s="152"/>
      <c r="N11" s="153"/>
      <c r="O11" s="152"/>
      <c r="P11" s="152"/>
      <c r="Q11" s="154"/>
      <c r="R11" s="154"/>
      <c r="S11" s="152"/>
      <c r="T11" s="152"/>
      <c r="U11" s="152"/>
      <c r="V11" s="152"/>
      <c r="W11" s="152"/>
      <c r="X11" s="152"/>
      <c r="Y11" s="152"/>
      <c r="Z11" s="155"/>
      <c r="AA11" s="155"/>
      <c r="AB11" s="155"/>
      <c r="AC11" s="151"/>
      <c r="AD11" s="156"/>
      <c r="AE11" s="157"/>
      <c r="AF11" s="152"/>
      <c r="AG11" s="152"/>
      <c r="AH11" s="152"/>
      <c r="AI11" s="152"/>
      <c r="AJ11" s="152"/>
      <c r="AK11" s="152"/>
      <c r="AL11" s="152"/>
      <c r="AM11" s="152"/>
      <c r="AN11" s="152"/>
      <c r="AO11" s="152"/>
      <c r="AP11" s="152"/>
      <c r="AQ11" s="152"/>
      <c r="AR11" s="152"/>
      <c r="AS11" s="152"/>
      <c r="AT11" s="152"/>
      <c r="AU11" s="152"/>
      <c r="AV11" s="11"/>
      <c r="AW11" s="11"/>
      <c r="AX11" s="11"/>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row>
    <row r="12" spans="1:128" ht="17.25" customHeight="1">
      <c r="A12" s="150"/>
      <c r="B12" s="273" t="str">
        <f>+CONCATENATE(LEFT(B10,LEN(B10)-1),VALUE(RIGHT(B10,1))+1)</f>
        <v>A.I.2</v>
      </c>
      <c r="C12" s="274" t="s">
        <v>603</v>
      </c>
      <c r="D12" s="275"/>
      <c r="E12" s="275"/>
      <c r="F12" s="151" t="s">
        <v>534</v>
      </c>
      <c r="G12" s="151"/>
      <c r="H12" s="151"/>
      <c r="I12" s="151"/>
      <c r="J12" s="151"/>
      <c r="K12" s="152"/>
      <c r="L12" s="153"/>
      <c r="M12" s="152"/>
      <c r="N12" s="153"/>
      <c r="O12" s="152"/>
      <c r="P12" s="152"/>
      <c r="Q12" s="154"/>
      <c r="R12" s="154"/>
      <c r="S12" s="152"/>
      <c r="T12" s="152"/>
      <c r="U12" s="152"/>
      <c r="V12" s="152"/>
      <c r="W12" s="152"/>
      <c r="X12" s="152"/>
      <c r="Y12" s="152"/>
      <c r="Z12" s="155"/>
      <c r="AA12" s="155"/>
      <c r="AB12" s="155"/>
      <c r="AC12" s="151"/>
      <c r="AD12" s="156"/>
      <c r="AE12" s="157"/>
      <c r="AF12" s="152"/>
      <c r="AG12" s="152"/>
      <c r="AH12" s="152"/>
      <c r="AI12" s="152"/>
      <c r="AJ12" s="152"/>
      <c r="AK12" s="152"/>
      <c r="AL12" s="152"/>
      <c r="AM12" s="152"/>
      <c r="AN12" s="152"/>
      <c r="AO12" s="152"/>
      <c r="AP12" s="152"/>
      <c r="AQ12" s="152"/>
      <c r="AR12" s="152"/>
      <c r="AS12" s="152"/>
      <c r="AT12" s="152"/>
      <c r="AU12" s="152"/>
      <c r="AV12" s="11"/>
      <c r="AW12" s="11"/>
      <c r="AX12" s="11"/>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row>
    <row r="13" spans="1:128" ht="76.5" customHeight="1">
      <c r="A13" s="150"/>
      <c r="B13" s="276" t="str">
        <f>CONCATENATE(B12,".1")</f>
        <v>A.I.2.1</v>
      </c>
      <c r="C13" s="277" t="s">
        <v>604</v>
      </c>
      <c r="D13" s="278" t="s">
        <v>602</v>
      </c>
      <c r="E13" s="279">
        <v>1</v>
      </c>
      <c r="F13" s="151" t="s">
        <v>534</v>
      </c>
      <c r="G13" s="151"/>
      <c r="H13" s="151"/>
      <c r="I13" s="151"/>
      <c r="J13" s="151"/>
      <c r="K13" s="152"/>
      <c r="L13" s="153"/>
      <c r="M13" s="152"/>
      <c r="N13" s="153"/>
      <c r="O13" s="152"/>
      <c r="P13" s="152"/>
      <c r="Q13" s="154"/>
      <c r="R13" s="154"/>
      <c r="S13" s="152"/>
      <c r="T13" s="152"/>
      <c r="U13" s="152"/>
      <c r="V13" s="152"/>
      <c r="W13" s="152"/>
      <c r="X13" s="152"/>
      <c r="Y13" s="152"/>
      <c r="Z13" s="155"/>
      <c r="AA13" s="155"/>
      <c r="AB13" s="155"/>
      <c r="AC13" s="151"/>
      <c r="AD13" s="156"/>
      <c r="AE13" s="157"/>
      <c r="AF13" s="152"/>
      <c r="AG13" s="152"/>
      <c r="AH13" s="152"/>
      <c r="AI13" s="152"/>
      <c r="AJ13" s="152"/>
      <c r="AK13" s="152"/>
      <c r="AL13" s="152"/>
      <c r="AM13" s="152"/>
      <c r="AN13" s="152"/>
      <c r="AO13" s="152"/>
      <c r="AP13" s="152"/>
      <c r="AQ13" s="152"/>
      <c r="AR13" s="152"/>
      <c r="AS13" s="152"/>
      <c r="AT13" s="152"/>
      <c r="AU13" s="152"/>
      <c r="AV13" s="11"/>
      <c r="AW13" s="11"/>
      <c r="AX13" s="11"/>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row>
    <row r="14" spans="1:128" ht="38.25" customHeight="1">
      <c r="A14" s="150"/>
      <c r="B14" s="280" t="str">
        <f>+CONCATENATE(LEFT(B13,LEN(B13)-1),VALUE(RIGHT(B13,1))+1)</f>
        <v>A.I.2.2</v>
      </c>
      <c r="C14" s="277" t="s">
        <v>605</v>
      </c>
      <c r="D14" s="278" t="s">
        <v>602</v>
      </c>
      <c r="E14" s="279">
        <v>1</v>
      </c>
      <c r="F14" s="151" t="s">
        <v>534</v>
      </c>
      <c r="G14" s="151"/>
      <c r="H14" s="151"/>
      <c r="I14" s="151"/>
      <c r="J14" s="151"/>
      <c r="K14" s="152"/>
      <c r="L14" s="153"/>
      <c r="M14" s="152"/>
      <c r="N14" s="153"/>
      <c r="O14" s="152"/>
      <c r="P14" s="152"/>
      <c r="Q14" s="154"/>
      <c r="R14" s="154"/>
      <c r="S14" s="152"/>
      <c r="T14" s="152"/>
      <c r="U14" s="152"/>
      <c r="V14" s="152"/>
      <c r="W14" s="152"/>
      <c r="X14" s="152"/>
      <c r="Y14" s="152"/>
      <c r="Z14" s="155"/>
      <c r="AA14" s="155"/>
      <c r="AB14" s="155"/>
      <c r="AC14" s="151"/>
      <c r="AD14" s="156"/>
      <c r="AE14" s="157"/>
      <c r="AF14" s="152"/>
      <c r="AG14" s="152"/>
      <c r="AH14" s="152"/>
      <c r="AI14" s="152"/>
      <c r="AJ14" s="152"/>
      <c r="AK14" s="152"/>
      <c r="AL14" s="152"/>
      <c r="AM14" s="152"/>
      <c r="AN14" s="152"/>
      <c r="AO14" s="152"/>
      <c r="AP14" s="152"/>
      <c r="AQ14" s="152"/>
      <c r="AR14" s="152"/>
      <c r="AS14" s="152"/>
      <c r="AT14" s="152"/>
      <c r="AU14" s="152"/>
      <c r="AV14" s="11"/>
      <c r="AW14" s="11"/>
      <c r="AX14" s="11"/>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row>
    <row r="15" spans="1:128" ht="17.25" customHeight="1">
      <c r="A15" s="150"/>
      <c r="B15" s="281" t="str">
        <f>+CONCATENATE(LEFT(B12,LEN(B12)-1),VALUE(RIGHT(B12,1))+1)</f>
        <v>A.I.3</v>
      </c>
      <c r="C15" s="274" t="s">
        <v>606</v>
      </c>
      <c r="D15" s="275"/>
      <c r="E15" s="282"/>
      <c r="F15" s="151" t="s">
        <v>534</v>
      </c>
      <c r="G15" s="151"/>
      <c r="H15" s="151"/>
      <c r="I15" s="151"/>
      <c r="J15" s="151"/>
      <c r="K15" s="152"/>
      <c r="L15" s="153"/>
      <c r="M15" s="152"/>
      <c r="N15" s="153"/>
      <c r="O15" s="152"/>
      <c r="P15" s="152"/>
      <c r="Q15" s="154"/>
      <c r="R15" s="154"/>
      <c r="S15" s="152"/>
      <c r="T15" s="152"/>
      <c r="U15" s="152"/>
      <c r="V15" s="152"/>
      <c r="W15" s="152"/>
      <c r="X15" s="152"/>
      <c r="Y15" s="152"/>
      <c r="Z15" s="155"/>
      <c r="AA15" s="155"/>
      <c r="AB15" s="155"/>
      <c r="AC15" s="151"/>
      <c r="AD15" s="156"/>
      <c r="AE15" s="157"/>
      <c r="AF15" s="152"/>
      <c r="AG15" s="152"/>
      <c r="AH15" s="152"/>
      <c r="AI15" s="152"/>
      <c r="AJ15" s="152"/>
      <c r="AK15" s="152"/>
      <c r="AL15" s="152"/>
      <c r="AM15" s="152"/>
      <c r="AN15" s="152"/>
      <c r="AO15" s="152"/>
      <c r="AP15" s="152"/>
      <c r="AQ15" s="152"/>
      <c r="AR15" s="152"/>
      <c r="AS15" s="152"/>
      <c r="AT15" s="152"/>
      <c r="AU15" s="152"/>
      <c r="AV15" s="11"/>
      <c r="AW15" s="11"/>
      <c r="AX15" s="11"/>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row>
    <row r="16" spans="1:128" ht="51" customHeight="1">
      <c r="A16" s="150"/>
      <c r="B16" s="280" t="str">
        <f>CONCATENATE(B15,".1")</f>
        <v>A.I.3.1</v>
      </c>
      <c r="C16" s="277" t="s">
        <v>607</v>
      </c>
      <c r="D16" s="283" t="s">
        <v>608</v>
      </c>
      <c r="E16" s="279">
        <v>1</v>
      </c>
      <c r="F16" s="151" t="s">
        <v>534</v>
      </c>
      <c r="G16" s="151"/>
      <c r="H16" s="151"/>
      <c r="I16" s="151"/>
      <c r="J16" s="151"/>
      <c r="K16" s="152"/>
      <c r="L16" s="153"/>
      <c r="M16" s="152"/>
      <c r="N16" s="153"/>
      <c r="O16" s="152"/>
      <c r="P16" s="152"/>
      <c r="Q16" s="154"/>
      <c r="R16" s="154"/>
      <c r="S16" s="152"/>
      <c r="T16" s="152"/>
      <c r="U16" s="152"/>
      <c r="V16" s="152"/>
      <c r="W16" s="152"/>
      <c r="X16" s="152"/>
      <c r="Y16" s="152"/>
      <c r="Z16" s="155"/>
      <c r="AA16" s="155"/>
      <c r="AB16" s="155"/>
      <c r="AC16" s="151"/>
      <c r="AD16" s="156"/>
      <c r="AE16" s="157"/>
      <c r="AF16" s="152"/>
      <c r="AG16" s="152"/>
      <c r="AH16" s="152"/>
      <c r="AI16" s="152"/>
      <c r="AJ16" s="152"/>
      <c r="AK16" s="152"/>
      <c r="AL16" s="152"/>
      <c r="AM16" s="152"/>
      <c r="AN16" s="152"/>
      <c r="AO16" s="152"/>
      <c r="AP16" s="152"/>
      <c r="AQ16" s="152"/>
      <c r="AR16" s="152"/>
      <c r="AS16" s="152"/>
      <c r="AT16" s="152"/>
      <c r="AU16" s="152"/>
      <c r="AV16" s="11"/>
      <c r="AW16" s="11"/>
      <c r="AX16" s="11"/>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row>
    <row r="17" spans="1:128" ht="25.5" customHeight="1">
      <c r="A17" s="150"/>
      <c r="B17" s="280" t="str">
        <f>+CONCATENATE(LEFT(B16,LEN(B16)-1),VALUE(RIGHT(B16,1))+1)</f>
        <v>A.I.3.2</v>
      </c>
      <c r="C17" s="277" t="s">
        <v>609</v>
      </c>
      <c r="D17" s="283" t="s">
        <v>608</v>
      </c>
      <c r="E17" s="279">
        <v>1</v>
      </c>
      <c r="F17" s="151" t="s">
        <v>534</v>
      </c>
      <c r="G17" s="151"/>
      <c r="H17" s="151"/>
      <c r="I17" s="151"/>
      <c r="J17" s="151"/>
      <c r="K17" s="152"/>
      <c r="L17" s="153"/>
      <c r="M17" s="152"/>
      <c r="N17" s="153"/>
      <c r="O17" s="152"/>
      <c r="P17" s="152"/>
      <c r="Q17" s="154"/>
      <c r="R17" s="154"/>
      <c r="S17" s="152"/>
      <c r="T17" s="152"/>
      <c r="U17" s="152"/>
      <c r="V17" s="152"/>
      <c r="W17" s="152"/>
      <c r="X17" s="152"/>
      <c r="Y17" s="152"/>
      <c r="Z17" s="155"/>
      <c r="AA17" s="155"/>
      <c r="AB17" s="155"/>
      <c r="AC17" s="151"/>
      <c r="AD17" s="156"/>
      <c r="AE17" s="157"/>
      <c r="AF17" s="152"/>
      <c r="AG17" s="152"/>
      <c r="AH17" s="152"/>
      <c r="AI17" s="152"/>
      <c r="AJ17" s="152"/>
      <c r="AK17" s="152"/>
      <c r="AL17" s="152"/>
      <c r="AM17" s="152"/>
      <c r="AN17" s="152"/>
      <c r="AO17" s="152"/>
      <c r="AP17" s="152"/>
      <c r="AQ17" s="152"/>
      <c r="AR17" s="152"/>
      <c r="AS17" s="152"/>
      <c r="AT17" s="152"/>
      <c r="AU17" s="152"/>
      <c r="AV17" s="11"/>
      <c r="AW17" s="11"/>
      <c r="AX17" s="11"/>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row>
    <row r="18" spans="1:128" ht="51" customHeight="1">
      <c r="A18" s="150"/>
      <c r="B18" s="280" t="str">
        <f t="shared" ref="B18:B23" si="0">+CONCATENATE(LEFT(B17,LEN(B17)-1),VALUE(RIGHT(B17,1))+1)</f>
        <v>A.I.3.3</v>
      </c>
      <c r="C18" s="277" t="s">
        <v>610</v>
      </c>
      <c r="D18" s="283" t="s">
        <v>608</v>
      </c>
      <c r="E18" s="279">
        <v>1</v>
      </c>
      <c r="F18" s="151" t="s">
        <v>534</v>
      </c>
      <c r="G18" s="151"/>
      <c r="H18" s="151"/>
      <c r="I18" s="151"/>
      <c r="J18" s="151"/>
      <c r="K18" s="152"/>
      <c r="L18" s="153"/>
      <c r="M18" s="152"/>
      <c r="N18" s="153"/>
      <c r="O18" s="152"/>
      <c r="P18" s="152"/>
      <c r="Q18" s="154"/>
      <c r="R18" s="154"/>
      <c r="S18" s="152"/>
      <c r="T18" s="152"/>
      <c r="U18" s="152"/>
      <c r="V18" s="152"/>
      <c r="W18" s="152"/>
      <c r="X18" s="152"/>
      <c r="Y18" s="152"/>
      <c r="Z18" s="155"/>
      <c r="AA18" s="155"/>
      <c r="AB18" s="155"/>
      <c r="AC18" s="151"/>
      <c r="AD18" s="156"/>
      <c r="AE18" s="157"/>
      <c r="AF18" s="152"/>
      <c r="AG18" s="152"/>
      <c r="AH18" s="152"/>
      <c r="AI18" s="152"/>
      <c r="AJ18" s="152"/>
      <c r="AK18" s="152"/>
      <c r="AL18" s="152"/>
      <c r="AM18" s="152"/>
      <c r="AN18" s="152"/>
      <c r="AO18" s="152"/>
      <c r="AP18" s="152"/>
      <c r="AQ18" s="152"/>
      <c r="AR18" s="152"/>
      <c r="AS18" s="152"/>
      <c r="AT18" s="152"/>
      <c r="AU18" s="152"/>
      <c r="AV18" s="11"/>
      <c r="AW18" s="11"/>
      <c r="AX18" s="11"/>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row>
    <row r="19" spans="1:128" ht="17.25" customHeight="1">
      <c r="A19" s="150"/>
      <c r="B19" s="280" t="str">
        <f t="shared" si="0"/>
        <v>A.I.3.4</v>
      </c>
      <c r="C19" s="277" t="s">
        <v>611</v>
      </c>
      <c r="D19" s="283" t="s">
        <v>608</v>
      </c>
      <c r="E19" s="279">
        <v>1</v>
      </c>
      <c r="F19" s="151" t="s">
        <v>534</v>
      </c>
      <c r="G19" s="151"/>
      <c r="H19" s="151"/>
      <c r="I19" s="151"/>
      <c r="J19" s="151"/>
      <c r="K19" s="152"/>
      <c r="L19" s="153"/>
      <c r="M19" s="152"/>
      <c r="N19" s="153"/>
      <c r="O19" s="152"/>
      <c r="P19" s="152"/>
      <c r="Q19" s="154"/>
      <c r="R19" s="154"/>
      <c r="S19" s="152"/>
      <c r="T19" s="152"/>
      <c r="U19" s="152"/>
      <c r="V19" s="152"/>
      <c r="W19" s="152"/>
      <c r="X19" s="152"/>
      <c r="Y19" s="152"/>
      <c r="Z19" s="155"/>
      <c r="AA19" s="155"/>
      <c r="AB19" s="155"/>
      <c r="AC19" s="151"/>
      <c r="AD19" s="156"/>
      <c r="AE19" s="157"/>
      <c r="AF19" s="152"/>
      <c r="AG19" s="152"/>
      <c r="AH19" s="152"/>
      <c r="AI19" s="152"/>
      <c r="AJ19" s="152"/>
      <c r="AK19" s="152"/>
      <c r="AL19" s="152"/>
      <c r="AM19" s="152"/>
      <c r="AN19" s="152"/>
      <c r="AO19" s="152"/>
      <c r="AP19" s="152"/>
      <c r="AQ19" s="152"/>
      <c r="AR19" s="152"/>
      <c r="AS19" s="152"/>
      <c r="AT19" s="152"/>
      <c r="AU19" s="152"/>
      <c r="AV19" s="11"/>
      <c r="AW19" s="11"/>
      <c r="AX19" s="11"/>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row>
    <row r="20" spans="1:128" ht="25.5" customHeight="1">
      <c r="A20" s="150"/>
      <c r="B20" s="280" t="str">
        <f t="shared" si="0"/>
        <v>A.I.3.5</v>
      </c>
      <c r="C20" s="277" t="s">
        <v>612</v>
      </c>
      <c r="D20" s="283" t="s">
        <v>608</v>
      </c>
      <c r="E20" s="279">
        <v>1</v>
      </c>
      <c r="F20" s="151" t="s">
        <v>534</v>
      </c>
      <c r="G20" s="151"/>
      <c r="H20" s="151"/>
      <c r="I20" s="151"/>
      <c r="J20" s="151"/>
      <c r="K20" s="152"/>
      <c r="L20" s="153"/>
      <c r="M20" s="152"/>
      <c r="N20" s="153"/>
      <c r="O20" s="152"/>
      <c r="P20" s="152"/>
      <c r="Q20" s="154"/>
      <c r="R20" s="154"/>
      <c r="S20" s="152"/>
      <c r="T20" s="152"/>
      <c r="U20" s="152"/>
      <c r="V20" s="152"/>
      <c r="W20" s="152"/>
      <c r="X20" s="152"/>
      <c r="Y20" s="152"/>
      <c r="Z20" s="155"/>
      <c r="AA20" s="155"/>
      <c r="AB20" s="155"/>
      <c r="AC20" s="151"/>
      <c r="AD20" s="156"/>
      <c r="AE20" s="157"/>
      <c r="AF20" s="152"/>
      <c r="AG20" s="152"/>
      <c r="AH20" s="152"/>
      <c r="AI20" s="152"/>
      <c r="AJ20" s="152"/>
      <c r="AK20" s="152"/>
      <c r="AL20" s="152"/>
      <c r="AM20" s="152"/>
      <c r="AN20" s="152"/>
      <c r="AO20" s="152"/>
      <c r="AP20" s="152"/>
      <c r="AQ20" s="152"/>
      <c r="AR20" s="152"/>
      <c r="AS20" s="152"/>
      <c r="AT20" s="152"/>
      <c r="AU20" s="152"/>
      <c r="AV20" s="11"/>
      <c r="AW20" s="11"/>
      <c r="AX20" s="11"/>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row>
    <row r="21" spans="1:128" ht="38.25" customHeight="1">
      <c r="A21" s="150"/>
      <c r="B21" s="280" t="str">
        <f t="shared" si="0"/>
        <v>A.I.3.6</v>
      </c>
      <c r="C21" s="277" t="s">
        <v>952</v>
      </c>
      <c r="D21" s="283" t="s">
        <v>602</v>
      </c>
      <c r="E21" s="279">
        <v>1</v>
      </c>
      <c r="F21" s="151" t="s">
        <v>534</v>
      </c>
      <c r="G21" s="151"/>
      <c r="H21" s="151"/>
      <c r="I21" s="151"/>
      <c r="J21" s="151"/>
      <c r="K21" s="152"/>
      <c r="L21" s="153"/>
      <c r="M21" s="152"/>
      <c r="N21" s="153"/>
      <c r="O21" s="152"/>
      <c r="P21" s="152"/>
      <c r="Q21" s="154"/>
      <c r="R21" s="154"/>
      <c r="S21" s="152"/>
      <c r="T21" s="152"/>
      <c r="U21" s="152"/>
      <c r="V21" s="152"/>
      <c r="W21" s="152"/>
      <c r="X21" s="152"/>
      <c r="Y21" s="152"/>
      <c r="Z21" s="155"/>
      <c r="AA21" s="155"/>
      <c r="AB21" s="155"/>
      <c r="AC21" s="151"/>
      <c r="AD21" s="156"/>
      <c r="AE21" s="157"/>
      <c r="AF21" s="152"/>
      <c r="AG21" s="152"/>
      <c r="AH21" s="152"/>
      <c r="AI21" s="152"/>
      <c r="AJ21" s="152"/>
      <c r="AK21" s="152"/>
      <c r="AL21" s="152"/>
      <c r="AM21" s="152"/>
      <c r="AN21" s="152"/>
      <c r="AO21" s="152"/>
      <c r="AP21" s="152"/>
      <c r="AQ21" s="152"/>
      <c r="AR21" s="152"/>
      <c r="AS21" s="152"/>
      <c r="AT21" s="152"/>
      <c r="AU21" s="152"/>
      <c r="AV21" s="11"/>
      <c r="AW21" s="11"/>
      <c r="AX21" s="11"/>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row>
    <row r="22" spans="1:128" ht="38.25" customHeight="1">
      <c r="A22" s="150"/>
      <c r="B22" s="280" t="str">
        <f t="shared" si="0"/>
        <v>A.I.3.7</v>
      </c>
      <c r="C22" s="277" t="s">
        <v>613</v>
      </c>
      <c r="D22" s="278" t="s">
        <v>602</v>
      </c>
      <c r="E22" s="279">
        <v>1</v>
      </c>
      <c r="F22" s="151" t="s">
        <v>534</v>
      </c>
      <c r="G22" s="151"/>
      <c r="H22" s="151"/>
      <c r="I22" s="151"/>
      <c r="J22" s="151"/>
      <c r="K22" s="152"/>
      <c r="L22" s="153"/>
      <c r="M22" s="152"/>
      <c r="N22" s="153"/>
      <c r="O22" s="152"/>
      <c r="P22" s="152"/>
      <c r="Q22" s="154"/>
      <c r="R22" s="154"/>
      <c r="S22" s="152"/>
      <c r="T22" s="152"/>
      <c r="U22" s="152"/>
      <c r="V22" s="152"/>
      <c r="W22" s="152"/>
      <c r="X22" s="152"/>
      <c r="Y22" s="152"/>
      <c r="Z22" s="155"/>
      <c r="AA22" s="155"/>
      <c r="AB22" s="155"/>
      <c r="AC22" s="151"/>
      <c r="AD22" s="156"/>
      <c r="AE22" s="157"/>
      <c r="AF22" s="152"/>
      <c r="AG22" s="152"/>
      <c r="AH22" s="152"/>
      <c r="AI22" s="152"/>
      <c r="AJ22" s="152"/>
      <c r="AK22" s="152"/>
      <c r="AL22" s="152"/>
      <c r="AM22" s="152"/>
      <c r="AN22" s="152"/>
      <c r="AO22" s="152"/>
      <c r="AP22" s="152"/>
      <c r="AQ22" s="152"/>
      <c r="AR22" s="152"/>
      <c r="AS22" s="152"/>
      <c r="AT22" s="152"/>
      <c r="AU22" s="152"/>
      <c r="AV22" s="11"/>
      <c r="AW22" s="11"/>
      <c r="AX22" s="11"/>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row>
    <row r="23" spans="1:128" ht="38.25" customHeight="1">
      <c r="A23" s="150"/>
      <c r="B23" s="280" t="str">
        <f t="shared" si="0"/>
        <v>A.I.3.8</v>
      </c>
      <c r="C23" s="277" t="s">
        <v>614</v>
      </c>
      <c r="D23" s="278" t="s">
        <v>602</v>
      </c>
      <c r="E23" s="279">
        <v>1</v>
      </c>
      <c r="F23" s="151" t="s">
        <v>534</v>
      </c>
      <c r="G23" s="151"/>
      <c r="H23" s="151"/>
      <c r="I23" s="151"/>
      <c r="J23" s="151"/>
      <c r="K23" s="152"/>
      <c r="L23" s="153"/>
      <c r="M23" s="152"/>
      <c r="N23" s="153"/>
      <c r="O23" s="152"/>
      <c r="P23" s="152"/>
      <c r="Q23" s="154"/>
      <c r="R23" s="154"/>
      <c r="S23" s="152"/>
      <c r="T23" s="152"/>
      <c r="U23" s="152"/>
      <c r="V23" s="152"/>
      <c r="W23" s="152"/>
      <c r="X23" s="152"/>
      <c r="Y23" s="152"/>
      <c r="Z23" s="155"/>
      <c r="AA23" s="155"/>
      <c r="AB23" s="155"/>
      <c r="AC23" s="151"/>
      <c r="AD23" s="156"/>
      <c r="AE23" s="157"/>
      <c r="AF23" s="152"/>
      <c r="AG23" s="152"/>
      <c r="AH23" s="152"/>
      <c r="AI23" s="152"/>
      <c r="AJ23" s="152"/>
      <c r="AK23" s="152"/>
      <c r="AL23" s="152"/>
      <c r="AM23" s="152"/>
      <c r="AN23" s="152"/>
      <c r="AO23" s="152"/>
      <c r="AP23" s="152"/>
      <c r="AQ23" s="152"/>
      <c r="AR23" s="152"/>
      <c r="AS23" s="152"/>
      <c r="AT23" s="152"/>
      <c r="AU23" s="152"/>
      <c r="AV23" s="11"/>
      <c r="AW23" s="11"/>
      <c r="AX23" s="11"/>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row>
    <row r="24" spans="1:128" ht="25.5" customHeight="1">
      <c r="A24" s="150"/>
      <c r="B24" s="284" t="s">
        <v>615</v>
      </c>
      <c r="C24" s="271" t="s">
        <v>616</v>
      </c>
      <c r="D24" s="285"/>
      <c r="E24" s="285"/>
      <c r="F24" s="151" t="s">
        <v>534</v>
      </c>
      <c r="G24" s="151"/>
      <c r="H24" s="151"/>
      <c r="I24" s="151"/>
      <c r="J24" s="151"/>
      <c r="K24" s="152"/>
      <c r="L24" s="153"/>
      <c r="M24" s="152"/>
      <c r="N24" s="153"/>
      <c r="O24" s="152"/>
      <c r="P24" s="152"/>
      <c r="Q24" s="154"/>
      <c r="R24" s="154"/>
      <c r="S24" s="152"/>
      <c r="T24" s="152"/>
      <c r="U24" s="152"/>
      <c r="V24" s="152"/>
      <c r="W24" s="152"/>
      <c r="X24" s="152"/>
      <c r="Y24" s="152"/>
      <c r="Z24" s="155"/>
      <c r="AA24" s="155"/>
      <c r="AB24" s="155"/>
      <c r="AC24" s="151"/>
      <c r="AD24" s="156"/>
      <c r="AE24" s="157"/>
      <c r="AF24" s="152"/>
      <c r="AG24" s="152"/>
      <c r="AH24" s="152"/>
      <c r="AI24" s="152"/>
      <c r="AJ24" s="152"/>
      <c r="AK24" s="152"/>
      <c r="AL24" s="152"/>
      <c r="AM24" s="152"/>
      <c r="AN24" s="152"/>
      <c r="AO24" s="152"/>
      <c r="AP24" s="152"/>
      <c r="AQ24" s="152"/>
      <c r="AR24" s="152"/>
      <c r="AS24" s="152"/>
      <c r="AT24" s="152"/>
      <c r="AU24" s="152"/>
      <c r="AV24" s="11"/>
      <c r="AW24" s="11"/>
      <c r="AX24" s="11"/>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row>
    <row r="25" spans="1:128" ht="17.25" customHeight="1">
      <c r="A25" s="150"/>
      <c r="B25" s="274" t="str">
        <f>CONCATENATE(B24,".1")</f>
        <v>A.II.1</v>
      </c>
      <c r="C25" s="274" t="s">
        <v>617</v>
      </c>
      <c r="D25" s="275"/>
      <c r="E25" s="282"/>
      <c r="F25" s="151" t="s">
        <v>534</v>
      </c>
      <c r="G25" s="151"/>
      <c r="H25" s="151"/>
      <c r="I25" s="151"/>
      <c r="J25" s="151"/>
      <c r="K25" s="152"/>
      <c r="L25" s="153"/>
      <c r="M25" s="152"/>
      <c r="N25" s="153"/>
      <c r="O25" s="152"/>
      <c r="P25" s="152"/>
      <c r="Q25" s="154"/>
      <c r="R25" s="154"/>
      <c r="S25" s="152"/>
      <c r="T25" s="152"/>
      <c r="U25" s="152"/>
      <c r="V25" s="152"/>
      <c r="W25" s="152"/>
      <c r="X25" s="152"/>
      <c r="Y25" s="152"/>
      <c r="Z25" s="155"/>
      <c r="AA25" s="155"/>
      <c r="AB25" s="155"/>
      <c r="AC25" s="151"/>
      <c r="AD25" s="156"/>
      <c r="AE25" s="157"/>
      <c r="AF25" s="152"/>
      <c r="AG25" s="152"/>
      <c r="AH25" s="152"/>
      <c r="AI25" s="152"/>
      <c r="AJ25" s="152"/>
      <c r="AK25" s="152"/>
      <c r="AL25" s="152"/>
      <c r="AM25" s="152"/>
      <c r="AN25" s="152"/>
      <c r="AO25" s="152"/>
      <c r="AP25" s="152"/>
      <c r="AQ25" s="152"/>
      <c r="AR25" s="152"/>
      <c r="AS25" s="152"/>
      <c r="AT25" s="152"/>
      <c r="AU25" s="152"/>
      <c r="AV25" s="11"/>
      <c r="AW25" s="11"/>
      <c r="AX25" s="11"/>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row>
    <row r="26" spans="1:128" ht="51" customHeight="1">
      <c r="A26" s="150"/>
      <c r="B26" s="280" t="str">
        <f>CONCATENATE(B25,".1")</f>
        <v>A.II.1.1</v>
      </c>
      <c r="C26" s="277" t="s">
        <v>618</v>
      </c>
      <c r="D26" s="278" t="s">
        <v>374</v>
      </c>
      <c r="E26" s="279">
        <v>5000</v>
      </c>
      <c r="F26" s="151" t="s">
        <v>517</v>
      </c>
      <c r="G26" s="151"/>
      <c r="H26" s="151">
        <v>1500</v>
      </c>
      <c r="I26" s="151" t="s">
        <v>366</v>
      </c>
      <c r="J26" s="151">
        <f>(H26*E26*0.1)/1000</f>
        <v>750</v>
      </c>
      <c r="K26" s="152"/>
      <c r="L26" s="153"/>
      <c r="M26" s="152"/>
      <c r="N26" s="153"/>
      <c r="O26" s="152"/>
      <c r="P26" s="152"/>
      <c r="Q26" s="154"/>
      <c r="R26" s="154"/>
      <c r="S26" s="152"/>
      <c r="T26" s="152"/>
      <c r="U26" s="152"/>
      <c r="V26" s="152"/>
      <c r="W26" s="152"/>
      <c r="X26" s="152"/>
      <c r="Y26" s="152"/>
      <c r="Z26" s="155"/>
      <c r="AA26" s="155"/>
      <c r="AB26" s="155"/>
      <c r="AC26" s="151"/>
      <c r="AD26" s="156"/>
      <c r="AE26" s="157"/>
      <c r="AF26" s="152"/>
      <c r="AG26" s="152"/>
      <c r="AH26" s="152"/>
      <c r="AI26" s="152"/>
      <c r="AJ26" s="152"/>
      <c r="AK26" s="152"/>
      <c r="AL26" s="152"/>
      <c r="AM26" s="152"/>
      <c r="AN26" s="152"/>
      <c r="AO26" s="152"/>
      <c r="AP26" s="152"/>
      <c r="AQ26" s="152"/>
      <c r="AR26" s="152"/>
      <c r="AS26" s="152"/>
      <c r="AT26" s="152"/>
      <c r="AU26" s="152"/>
      <c r="AV26" s="11"/>
      <c r="AW26" s="11"/>
      <c r="AX26" s="11"/>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row>
    <row r="27" spans="1:128" ht="39.6">
      <c r="A27" s="150"/>
      <c r="B27" s="280" t="str">
        <f>+CONCATENATE(LEFT(B26,LEN(B26)-1),VALUE(RIGHT(B26,1))+1)</f>
        <v>A.II.1.2</v>
      </c>
      <c r="C27" s="277" t="s">
        <v>619</v>
      </c>
      <c r="D27" s="278" t="s">
        <v>602</v>
      </c>
      <c r="E27" s="279">
        <v>1</v>
      </c>
      <c r="F27" s="151" t="s">
        <v>534</v>
      </c>
      <c r="G27" s="151"/>
      <c r="H27" s="151"/>
      <c r="I27" s="151"/>
      <c r="J27" s="151"/>
      <c r="K27" s="152"/>
      <c r="L27" s="153"/>
      <c r="M27" s="152"/>
      <c r="N27" s="153"/>
      <c r="O27" s="152"/>
      <c r="P27" s="152"/>
      <c r="Q27" s="154"/>
      <c r="R27" s="154"/>
      <c r="S27" s="152"/>
      <c r="T27" s="152"/>
      <c r="U27" s="152"/>
      <c r="V27" s="152"/>
      <c r="W27" s="152"/>
      <c r="X27" s="152"/>
      <c r="Y27" s="152"/>
      <c r="Z27" s="155"/>
      <c r="AA27" s="155"/>
      <c r="AB27" s="155"/>
      <c r="AC27" s="151"/>
      <c r="AD27" s="156"/>
      <c r="AE27" s="157"/>
      <c r="AF27" s="152"/>
      <c r="AG27" s="152"/>
      <c r="AH27" s="152"/>
      <c r="AI27" s="152"/>
      <c r="AJ27" s="152"/>
      <c r="AK27" s="152"/>
      <c r="AL27" s="152"/>
      <c r="AM27" s="152"/>
      <c r="AN27" s="152"/>
      <c r="AO27" s="152"/>
      <c r="AP27" s="152"/>
      <c r="AQ27" s="152"/>
      <c r="AR27" s="152"/>
      <c r="AS27" s="152"/>
      <c r="AT27" s="152"/>
      <c r="AU27" s="152"/>
      <c r="AV27" s="11"/>
      <c r="AW27" s="11"/>
      <c r="AX27" s="11"/>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row>
    <row r="28" spans="1:128" ht="25.5" customHeight="1">
      <c r="A28" s="150"/>
      <c r="B28" s="280" t="str">
        <f>+CONCATENATE(LEFT(B27,LEN(B27)-1),VALUE(RIGHT(B27,1))+1)</f>
        <v>A.II.1.3</v>
      </c>
      <c r="C28" s="277" t="s">
        <v>620</v>
      </c>
      <c r="D28" s="278" t="s">
        <v>602</v>
      </c>
      <c r="E28" s="279">
        <v>1</v>
      </c>
      <c r="F28" s="151" t="s">
        <v>517</v>
      </c>
      <c r="G28" s="151" t="s">
        <v>202</v>
      </c>
      <c r="H28" s="151"/>
      <c r="I28" s="151"/>
      <c r="J28" s="151">
        <v>0.2</v>
      </c>
      <c r="K28" s="152"/>
      <c r="L28" s="153"/>
      <c r="M28" s="152"/>
      <c r="N28" s="153"/>
      <c r="O28" s="152"/>
      <c r="P28" s="152"/>
      <c r="Q28" s="154"/>
      <c r="R28" s="154"/>
      <c r="S28" s="152"/>
      <c r="T28" s="152"/>
      <c r="U28" s="152"/>
      <c r="V28" s="152"/>
      <c r="W28" s="152"/>
      <c r="X28" s="152"/>
      <c r="Y28" s="152"/>
      <c r="Z28" s="155"/>
      <c r="AA28" s="155"/>
      <c r="AB28" s="155"/>
      <c r="AC28" s="151"/>
      <c r="AD28" s="156"/>
      <c r="AE28" s="157"/>
      <c r="AF28" s="152"/>
      <c r="AG28" s="152"/>
      <c r="AH28" s="152"/>
      <c r="AI28" s="152"/>
      <c r="AJ28" s="152"/>
      <c r="AK28" s="152"/>
      <c r="AL28" s="152"/>
      <c r="AM28" s="152"/>
      <c r="AN28" s="152"/>
      <c r="AO28" s="152"/>
      <c r="AP28" s="152"/>
      <c r="AQ28" s="152"/>
      <c r="AR28" s="152"/>
      <c r="AS28" s="152"/>
      <c r="AT28" s="152"/>
      <c r="AU28" s="152"/>
      <c r="AV28" s="11"/>
      <c r="AW28" s="11"/>
      <c r="AX28" s="11"/>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row>
    <row r="29" spans="1:128" ht="17.25" customHeight="1">
      <c r="A29" s="150"/>
      <c r="B29" s="274" t="str">
        <f>+CONCATENATE(LEFT(B25,LEN(B25)-1),VALUE(RIGHT(B25,1))+1)</f>
        <v>A.II.2</v>
      </c>
      <c r="C29" s="274" t="s">
        <v>621</v>
      </c>
      <c r="D29" s="275"/>
      <c r="E29" s="282"/>
      <c r="F29" s="151" t="s">
        <v>534</v>
      </c>
      <c r="G29" s="151"/>
      <c r="H29" s="151"/>
      <c r="I29" s="151"/>
      <c r="J29" s="151"/>
      <c r="K29" s="152"/>
      <c r="L29" s="153"/>
      <c r="M29" s="152"/>
      <c r="N29" s="153"/>
      <c r="O29" s="152"/>
      <c r="P29" s="152"/>
      <c r="Q29" s="154"/>
      <c r="R29" s="154"/>
      <c r="S29" s="152"/>
      <c r="T29" s="152"/>
      <c r="U29" s="152"/>
      <c r="V29" s="152"/>
      <c r="W29" s="152"/>
      <c r="X29" s="152"/>
      <c r="Y29" s="152"/>
      <c r="Z29" s="155"/>
      <c r="AA29" s="155"/>
      <c r="AB29" s="155"/>
      <c r="AC29" s="151"/>
      <c r="AD29" s="156"/>
      <c r="AE29" s="157"/>
      <c r="AF29" s="152"/>
      <c r="AG29" s="152"/>
      <c r="AH29" s="152"/>
      <c r="AI29" s="152"/>
      <c r="AJ29" s="152"/>
      <c r="AK29" s="152"/>
      <c r="AL29" s="152"/>
      <c r="AM29" s="152"/>
      <c r="AN29" s="152"/>
      <c r="AO29" s="152"/>
      <c r="AP29" s="152"/>
      <c r="AQ29" s="152"/>
      <c r="AR29" s="152"/>
      <c r="AS29" s="152"/>
      <c r="AT29" s="152"/>
      <c r="AU29" s="152"/>
      <c r="AV29" s="11"/>
      <c r="AW29" s="11"/>
      <c r="AX29" s="11"/>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row>
    <row r="30" spans="1:128" ht="38.25" customHeight="1">
      <c r="A30" s="150"/>
      <c r="B30" s="280" t="str">
        <f>CONCATENATE(B29,".1")</f>
        <v>A.II.2.1</v>
      </c>
      <c r="C30" s="277" t="s">
        <v>622</v>
      </c>
      <c r="D30" s="278" t="s">
        <v>623</v>
      </c>
      <c r="E30" s="279">
        <v>8128</v>
      </c>
      <c r="F30" s="151" t="s">
        <v>517</v>
      </c>
      <c r="G30" s="151" t="s">
        <v>591</v>
      </c>
      <c r="H30" s="151"/>
      <c r="I30" s="151"/>
      <c r="J30" s="151"/>
      <c r="K30" s="152"/>
      <c r="L30" s="153"/>
      <c r="M30" s="152"/>
      <c r="N30" s="153"/>
      <c r="O30" s="152"/>
      <c r="P30" s="152"/>
      <c r="Q30" s="154"/>
      <c r="R30" s="154"/>
      <c r="S30" s="152"/>
      <c r="T30" s="152"/>
      <c r="U30" s="152"/>
      <c r="V30" s="152"/>
      <c r="W30" s="152"/>
      <c r="X30" s="152"/>
      <c r="Y30" s="152"/>
      <c r="Z30" s="155"/>
      <c r="AA30" s="155"/>
      <c r="AB30" s="155"/>
      <c r="AC30" s="151"/>
      <c r="AD30" s="156"/>
      <c r="AE30" s="157"/>
      <c r="AF30" s="152"/>
      <c r="AG30" s="152"/>
      <c r="AH30" s="152"/>
      <c r="AI30" s="152"/>
      <c r="AJ30" s="152"/>
      <c r="AK30" s="152"/>
      <c r="AL30" s="152"/>
      <c r="AM30" s="152"/>
      <c r="AN30" s="152"/>
      <c r="AO30" s="152"/>
      <c r="AP30" s="152"/>
      <c r="AQ30" s="152"/>
      <c r="AR30" s="152"/>
      <c r="AS30" s="152"/>
      <c r="AT30" s="152"/>
      <c r="AU30" s="152"/>
      <c r="AV30" s="11"/>
      <c r="AW30" s="11"/>
      <c r="AX30" s="11"/>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row>
    <row r="31" spans="1:128" ht="38.25" customHeight="1">
      <c r="A31" s="150"/>
      <c r="B31" s="280" t="str">
        <f t="shared" ref="B31:B36" si="1">+CONCATENATE(LEFT(B30,LEN(B30)-1),VALUE(RIGHT(B30,1))+1)</f>
        <v>A.II.2.2</v>
      </c>
      <c r="C31" s="277" t="s">
        <v>624</v>
      </c>
      <c r="D31" s="278" t="s">
        <v>623</v>
      </c>
      <c r="E31" s="279">
        <v>201</v>
      </c>
      <c r="F31" s="151" t="s">
        <v>521</v>
      </c>
      <c r="G31" s="151" t="s">
        <v>941</v>
      </c>
      <c r="H31" s="151">
        <v>1500</v>
      </c>
      <c r="I31" s="151" t="s">
        <v>366</v>
      </c>
      <c r="J31" s="151">
        <f>(H31*0.05*E31)/1000</f>
        <v>15.074999999999999</v>
      </c>
      <c r="K31" s="152"/>
      <c r="L31" s="153"/>
      <c r="M31" s="152"/>
      <c r="N31" s="153"/>
      <c r="O31" s="152"/>
      <c r="P31" s="152"/>
      <c r="Q31" s="154"/>
      <c r="R31" s="154"/>
      <c r="S31" s="152"/>
      <c r="T31" s="152"/>
      <c r="U31" s="152"/>
      <c r="V31" s="152" t="s">
        <v>511</v>
      </c>
      <c r="W31" s="328">
        <f>J31</f>
        <v>15.074999999999999</v>
      </c>
      <c r="X31" s="152">
        <v>100</v>
      </c>
      <c r="Y31" s="152"/>
      <c r="Z31" s="155"/>
      <c r="AA31" s="155"/>
      <c r="AB31" s="155"/>
      <c r="AC31" s="151"/>
      <c r="AD31" s="156"/>
      <c r="AE31" s="157"/>
      <c r="AF31" s="152"/>
      <c r="AG31" s="152"/>
      <c r="AH31" s="152"/>
      <c r="AI31" s="152"/>
      <c r="AJ31" s="152"/>
      <c r="AK31" s="152"/>
      <c r="AL31" s="152"/>
      <c r="AM31" s="152"/>
      <c r="AN31" s="152"/>
      <c r="AO31" s="152"/>
      <c r="AP31" s="152"/>
      <c r="AQ31" s="152"/>
      <c r="AR31" s="152"/>
      <c r="AS31" s="152"/>
      <c r="AT31" s="152"/>
      <c r="AU31" s="152"/>
      <c r="AV31" s="11"/>
      <c r="AW31" s="11"/>
      <c r="AX31" s="11"/>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row>
    <row r="32" spans="1:128" ht="38.25" customHeight="1">
      <c r="A32" s="150"/>
      <c r="B32" s="280" t="str">
        <f t="shared" si="1"/>
        <v>A.II.2.3</v>
      </c>
      <c r="C32" s="277" t="s">
        <v>625</v>
      </c>
      <c r="D32" s="278" t="s">
        <v>623</v>
      </c>
      <c r="E32" s="279">
        <v>887</v>
      </c>
      <c r="F32" s="151" t="s">
        <v>521</v>
      </c>
      <c r="G32" s="151" t="s">
        <v>460</v>
      </c>
      <c r="H32" s="151">
        <v>1800</v>
      </c>
      <c r="I32" s="151" t="s">
        <v>366</v>
      </c>
      <c r="J32" s="151">
        <f>(H32*0.05*E32)/1000</f>
        <v>79.83</v>
      </c>
      <c r="K32" s="152"/>
      <c r="L32" s="153"/>
      <c r="M32" s="152"/>
      <c r="N32" s="153"/>
      <c r="O32" s="152"/>
      <c r="P32" s="152"/>
      <c r="Q32" s="154"/>
      <c r="R32" s="154"/>
      <c r="S32" s="152"/>
      <c r="T32" s="152"/>
      <c r="U32" s="152"/>
      <c r="V32" s="152" t="s">
        <v>511</v>
      </c>
      <c r="W32" s="328">
        <f>J32</f>
        <v>79.83</v>
      </c>
      <c r="X32" s="152">
        <v>100</v>
      </c>
      <c r="Y32" s="152"/>
      <c r="Z32" s="155"/>
      <c r="AA32" s="155"/>
      <c r="AB32" s="155"/>
      <c r="AC32" s="151"/>
      <c r="AD32" s="156"/>
      <c r="AE32" s="157"/>
      <c r="AF32" s="152"/>
      <c r="AG32" s="152"/>
      <c r="AH32" s="152"/>
      <c r="AI32" s="152"/>
      <c r="AJ32" s="152"/>
      <c r="AK32" s="152"/>
      <c r="AL32" s="152"/>
      <c r="AM32" s="152"/>
      <c r="AN32" s="152"/>
      <c r="AO32" s="152"/>
      <c r="AP32" s="152"/>
      <c r="AQ32" s="152"/>
      <c r="AR32" s="152"/>
      <c r="AS32" s="152"/>
      <c r="AT32" s="152"/>
      <c r="AU32" s="152"/>
      <c r="AV32" s="11"/>
      <c r="AW32" s="11"/>
      <c r="AX32" s="11"/>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row>
    <row r="33" spans="1:128" ht="38.25" customHeight="1">
      <c r="A33" s="150"/>
      <c r="B33" s="280" t="str">
        <f t="shared" si="1"/>
        <v>A.II.2.4</v>
      </c>
      <c r="C33" s="277" t="s">
        <v>626</v>
      </c>
      <c r="D33" s="278" t="s">
        <v>623</v>
      </c>
      <c r="E33" s="279">
        <v>661</v>
      </c>
      <c r="F33" s="151" t="s">
        <v>521</v>
      </c>
      <c r="G33" s="151" t="s">
        <v>460</v>
      </c>
      <c r="H33" s="151">
        <v>1800</v>
      </c>
      <c r="I33" s="151" t="s">
        <v>366</v>
      </c>
      <c r="J33" s="151">
        <f>(H33*0.05*E33)/1000</f>
        <v>59.49</v>
      </c>
      <c r="K33" s="152"/>
      <c r="L33" s="153"/>
      <c r="M33" s="152"/>
      <c r="N33" s="153"/>
      <c r="O33" s="152"/>
      <c r="P33" s="152"/>
      <c r="Q33" s="154"/>
      <c r="R33" s="154"/>
      <c r="S33" s="152"/>
      <c r="T33" s="152"/>
      <c r="U33" s="152"/>
      <c r="V33" s="152" t="s">
        <v>511</v>
      </c>
      <c r="W33" s="328">
        <f>J33</f>
        <v>59.49</v>
      </c>
      <c r="X33" s="152">
        <v>100</v>
      </c>
      <c r="Y33" s="152"/>
      <c r="Z33" s="155"/>
      <c r="AA33" s="155"/>
      <c r="AB33" s="155"/>
      <c r="AC33" s="151"/>
      <c r="AD33" s="156"/>
      <c r="AE33" s="157"/>
      <c r="AF33" s="152"/>
      <c r="AG33" s="152"/>
      <c r="AH33" s="152"/>
      <c r="AI33" s="152"/>
      <c r="AJ33" s="152"/>
      <c r="AK33" s="152"/>
      <c r="AL33" s="152"/>
      <c r="AM33" s="152"/>
      <c r="AN33" s="152"/>
      <c r="AO33" s="152"/>
      <c r="AP33" s="152"/>
      <c r="AQ33" s="152"/>
      <c r="AR33" s="152"/>
      <c r="AS33" s="152"/>
      <c r="AT33" s="152"/>
      <c r="AU33" s="152"/>
      <c r="AV33" s="11"/>
      <c r="AW33" s="11"/>
      <c r="AX33" s="11"/>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row>
    <row r="34" spans="1:128" ht="38.25" customHeight="1">
      <c r="A34" s="150"/>
      <c r="B34" s="280" t="str">
        <f t="shared" si="1"/>
        <v>A.II.2.5</v>
      </c>
      <c r="C34" s="277" t="s">
        <v>627</v>
      </c>
      <c r="D34" s="278" t="s">
        <v>623</v>
      </c>
      <c r="E34" s="279">
        <v>896</v>
      </c>
      <c r="F34" s="151" t="s">
        <v>517</v>
      </c>
      <c r="G34" s="151" t="s">
        <v>460</v>
      </c>
      <c r="H34" s="151">
        <v>1800</v>
      </c>
      <c r="I34" s="151">
        <f>(E34*0.05*H34)/1000</f>
        <v>80.640000000000015</v>
      </c>
      <c r="J34" s="151">
        <f>I34</f>
        <v>80.640000000000015</v>
      </c>
      <c r="K34" s="152"/>
      <c r="L34" s="153"/>
      <c r="M34" s="152"/>
      <c r="N34" s="153"/>
      <c r="O34" s="152"/>
      <c r="P34" s="152"/>
      <c r="Q34" s="154"/>
      <c r="R34" s="154"/>
      <c r="S34" s="152"/>
      <c r="T34" s="152"/>
      <c r="U34" s="152"/>
      <c r="V34" s="152"/>
      <c r="W34" s="152"/>
      <c r="X34" s="152"/>
      <c r="Y34" s="152"/>
      <c r="Z34" s="155"/>
      <c r="AA34" s="155"/>
      <c r="AB34" s="155"/>
      <c r="AC34" s="151"/>
      <c r="AD34" s="156"/>
      <c r="AE34" s="157"/>
      <c r="AF34" s="152"/>
      <c r="AG34" s="152"/>
      <c r="AH34" s="152"/>
      <c r="AI34" s="152"/>
      <c r="AJ34" s="152"/>
      <c r="AK34" s="152"/>
      <c r="AL34" s="152"/>
      <c r="AM34" s="152"/>
      <c r="AN34" s="152"/>
      <c r="AO34" s="152"/>
      <c r="AP34" s="152"/>
      <c r="AQ34" s="152"/>
      <c r="AR34" s="152"/>
      <c r="AS34" s="152"/>
      <c r="AT34" s="152"/>
      <c r="AU34" s="152"/>
      <c r="AV34" s="11"/>
      <c r="AW34" s="11"/>
      <c r="AX34" s="11"/>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row>
    <row r="35" spans="1:128" ht="39.6">
      <c r="A35" s="150"/>
      <c r="B35" s="280" t="str">
        <f t="shared" si="1"/>
        <v>A.II.2.6</v>
      </c>
      <c r="C35" s="277" t="s">
        <v>628</v>
      </c>
      <c r="D35" s="278" t="s">
        <v>623</v>
      </c>
      <c r="E35" s="279">
        <v>221</v>
      </c>
      <c r="F35" s="151" t="s">
        <v>939</v>
      </c>
      <c r="G35" s="151" t="s">
        <v>201</v>
      </c>
      <c r="H35" s="151">
        <v>2400</v>
      </c>
      <c r="I35" s="151" t="s">
        <v>366</v>
      </c>
      <c r="J35" s="151">
        <f>(E35*0.05*H35)/1000</f>
        <v>26.52</v>
      </c>
      <c r="K35" s="152"/>
      <c r="L35" s="153">
        <f>J35</f>
        <v>26.52</v>
      </c>
      <c r="M35" s="152" t="s">
        <v>510</v>
      </c>
      <c r="N35" s="153">
        <f>0.1*E35</f>
        <v>22.1</v>
      </c>
      <c r="O35" s="152">
        <v>10</v>
      </c>
      <c r="P35" s="152"/>
      <c r="Q35" s="154"/>
      <c r="R35" s="154"/>
      <c r="S35" s="152"/>
      <c r="T35" s="152"/>
      <c r="U35" s="152"/>
      <c r="V35" s="152"/>
      <c r="W35" s="152"/>
      <c r="X35" s="152"/>
      <c r="Y35" s="152"/>
      <c r="Z35" s="155"/>
      <c r="AA35" s="155"/>
      <c r="AB35" s="155"/>
      <c r="AC35" s="151"/>
      <c r="AD35" s="156"/>
      <c r="AE35" s="157"/>
      <c r="AF35" s="152"/>
      <c r="AG35" s="152"/>
      <c r="AH35" s="152"/>
      <c r="AI35" s="152"/>
      <c r="AJ35" s="152"/>
      <c r="AK35" s="152"/>
      <c r="AL35" s="152"/>
      <c r="AM35" s="152"/>
      <c r="AN35" s="152"/>
      <c r="AO35" s="152"/>
      <c r="AP35" s="152"/>
      <c r="AQ35" s="152"/>
      <c r="AR35" s="152"/>
      <c r="AS35" s="152"/>
      <c r="AT35" s="152"/>
      <c r="AU35" s="152"/>
      <c r="AV35" s="11"/>
      <c r="AW35" s="11"/>
      <c r="AX35" s="11"/>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row>
    <row r="36" spans="1:128" ht="79.2">
      <c r="A36" s="150"/>
      <c r="B36" s="280" t="str">
        <f t="shared" si="1"/>
        <v>A.II.2.7</v>
      </c>
      <c r="C36" s="277" t="s">
        <v>629</v>
      </c>
      <c r="D36" s="278" t="s">
        <v>630</v>
      </c>
      <c r="E36" s="279">
        <v>221</v>
      </c>
      <c r="F36" s="151" t="s">
        <v>939</v>
      </c>
      <c r="G36" s="151" t="s">
        <v>201</v>
      </c>
      <c r="H36" s="151">
        <v>2400</v>
      </c>
      <c r="I36" s="151" t="s">
        <v>366</v>
      </c>
      <c r="J36" s="151">
        <f>(H36*E36)/1000</f>
        <v>530.4</v>
      </c>
      <c r="K36" s="152"/>
      <c r="L36" s="153">
        <f>J36</f>
        <v>530.4</v>
      </c>
      <c r="M36" s="152" t="s">
        <v>510</v>
      </c>
      <c r="N36" s="153">
        <f>0.1*E36</f>
        <v>22.1</v>
      </c>
      <c r="O36" s="152">
        <v>10</v>
      </c>
      <c r="P36" s="152"/>
      <c r="Q36" s="154"/>
      <c r="R36" s="154"/>
      <c r="S36" s="152"/>
      <c r="T36" s="152"/>
      <c r="U36" s="152"/>
      <c r="V36" s="152"/>
      <c r="W36" s="152"/>
      <c r="X36" s="152"/>
      <c r="Y36" s="152"/>
      <c r="Z36" s="155"/>
      <c r="AA36" s="155"/>
      <c r="AB36" s="155"/>
      <c r="AC36" s="151"/>
      <c r="AD36" s="156"/>
      <c r="AE36" s="157"/>
      <c r="AF36" s="152"/>
      <c r="AG36" s="152"/>
      <c r="AH36" s="152"/>
      <c r="AI36" s="152"/>
      <c r="AJ36" s="152"/>
      <c r="AK36" s="152"/>
      <c r="AL36" s="152"/>
      <c r="AM36" s="152"/>
      <c r="AN36" s="152"/>
      <c r="AO36" s="152"/>
      <c r="AP36" s="152"/>
      <c r="AQ36" s="152"/>
      <c r="AR36" s="152"/>
      <c r="AS36" s="152"/>
      <c r="AT36" s="152"/>
      <c r="AU36" s="152"/>
      <c r="AV36" s="11"/>
      <c r="AW36" s="11"/>
      <c r="AX36" s="11"/>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row>
    <row r="37" spans="1:128" ht="17.25" customHeight="1">
      <c r="A37" s="150"/>
      <c r="B37" s="274" t="str">
        <f>+CONCATENATE(LEFT(B29,LEN(B29)-1),VALUE(RIGHT(B29,1))+1)</f>
        <v>A.II.3</v>
      </c>
      <c r="C37" s="274" t="s">
        <v>631</v>
      </c>
      <c r="D37" s="275"/>
      <c r="E37" s="286"/>
      <c r="F37" s="151" t="s">
        <v>534</v>
      </c>
      <c r="G37" s="151"/>
      <c r="H37" s="151"/>
      <c r="I37" s="151"/>
      <c r="J37" s="151"/>
      <c r="K37" s="152"/>
      <c r="L37" s="153"/>
      <c r="M37" s="152"/>
      <c r="N37" s="153"/>
      <c r="O37" s="152"/>
      <c r="P37" s="152"/>
      <c r="Q37" s="154"/>
      <c r="R37" s="154"/>
      <c r="S37" s="152"/>
      <c r="T37" s="152"/>
      <c r="U37" s="152"/>
      <c r="V37" s="152"/>
      <c r="W37" s="152"/>
      <c r="X37" s="152"/>
      <c r="Y37" s="152"/>
      <c r="Z37" s="155"/>
      <c r="AA37" s="155"/>
      <c r="AB37" s="155"/>
      <c r="AC37" s="151"/>
      <c r="AD37" s="156"/>
      <c r="AE37" s="157"/>
      <c r="AF37" s="152"/>
      <c r="AG37" s="152"/>
      <c r="AH37" s="152"/>
      <c r="AI37" s="152"/>
      <c r="AJ37" s="152"/>
      <c r="AK37" s="152"/>
      <c r="AL37" s="152"/>
      <c r="AM37" s="152"/>
      <c r="AN37" s="152"/>
      <c r="AO37" s="152"/>
      <c r="AP37" s="152"/>
      <c r="AQ37" s="152"/>
      <c r="AR37" s="152"/>
      <c r="AS37" s="152"/>
      <c r="AT37" s="152"/>
      <c r="AU37" s="152"/>
      <c r="AV37" s="11"/>
      <c r="AW37" s="11"/>
      <c r="AX37" s="11"/>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row>
    <row r="38" spans="1:128" ht="165.75" customHeight="1">
      <c r="A38" s="150"/>
      <c r="B38" s="280" t="str">
        <f>CONCATENATE(B37,".1")</f>
        <v>A.II.3.1</v>
      </c>
      <c r="C38" s="277" t="s">
        <v>632</v>
      </c>
      <c r="D38" s="278"/>
      <c r="E38" s="287"/>
      <c r="F38" s="151" t="s">
        <v>534</v>
      </c>
      <c r="G38" s="151"/>
      <c r="H38" s="151"/>
      <c r="I38" s="151"/>
      <c r="J38" s="151"/>
      <c r="K38" s="152"/>
      <c r="L38" s="153"/>
      <c r="M38" s="152"/>
      <c r="N38" s="153"/>
      <c r="O38" s="152"/>
      <c r="P38" s="152"/>
      <c r="Q38" s="154"/>
      <c r="R38" s="154"/>
      <c r="S38" s="152"/>
      <c r="T38" s="152"/>
      <c r="U38" s="152"/>
      <c r="V38" s="152"/>
      <c r="W38" s="152"/>
      <c r="X38" s="152"/>
      <c r="Y38" s="152"/>
      <c r="Z38" s="155"/>
      <c r="AA38" s="155"/>
      <c r="AB38" s="155"/>
      <c r="AC38" s="151"/>
      <c r="AD38" s="156"/>
      <c r="AE38" s="157"/>
      <c r="AF38" s="152"/>
      <c r="AG38" s="152"/>
      <c r="AH38" s="152"/>
      <c r="AI38" s="152"/>
      <c r="AJ38" s="152"/>
      <c r="AK38" s="152"/>
      <c r="AL38" s="152"/>
      <c r="AM38" s="152"/>
      <c r="AN38" s="152"/>
      <c r="AO38" s="152"/>
      <c r="AP38" s="152"/>
      <c r="AQ38" s="152"/>
      <c r="AR38" s="152"/>
      <c r="AS38" s="152"/>
      <c r="AT38" s="152"/>
      <c r="AU38" s="152"/>
      <c r="AV38" s="11"/>
      <c r="AW38" s="11"/>
      <c r="AX38" s="11"/>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row>
    <row r="39" spans="1:128" ht="17.25" customHeight="1">
      <c r="A39" s="150"/>
      <c r="B39" s="280" t="str">
        <f>CONCATENATE(B38,".1")</f>
        <v>A.II.3.1.1</v>
      </c>
      <c r="C39" s="277" t="s">
        <v>633</v>
      </c>
      <c r="D39" s="278" t="s">
        <v>630</v>
      </c>
      <c r="E39" s="279">
        <v>8517</v>
      </c>
      <c r="F39" s="151" t="s">
        <v>529</v>
      </c>
      <c r="G39" s="151" t="s">
        <v>585</v>
      </c>
      <c r="H39" s="151">
        <v>2500</v>
      </c>
      <c r="I39" s="151"/>
      <c r="J39" s="151"/>
      <c r="K39" s="152"/>
      <c r="L39" s="153"/>
      <c r="M39" s="152"/>
      <c r="N39" s="153"/>
      <c r="O39" s="152"/>
      <c r="P39" s="152"/>
      <c r="Q39" s="154"/>
      <c r="R39" s="154"/>
      <c r="S39" s="152"/>
      <c r="T39" s="152"/>
      <c r="U39" s="152"/>
      <c r="V39" s="152"/>
      <c r="W39" s="152"/>
      <c r="X39" s="152"/>
      <c r="Y39" s="152"/>
      <c r="Z39" s="155"/>
      <c r="AA39" s="155"/>
      <c r="AB39" s="155"/>
      <c r="AC39" s="151"/>
      <c r="AD39" s="156"/>
      <c r="AE39" s="157"/>
      <c r="AF39" s="152"/>
      <c r="AG39" s="152"/>
      <c r="AH39" s="152"/>
      <c r="AI39" s="152"/>
      <c r="AJ39" s="152"/>
      <c r="AK39" s="152"/>
      <c r="AL39" s="152"/>
      <c r="AM39" s="152"/>
      <c r="AN39" s="152"/>
      <c r="AO39" s="152"/>
      <c r="AP39" s="152"/>
      <c r="AQ39" s="152"/>
      <c r="AR39" s="152"/>
      <c r="AS39" s="152"/>
      <c r="AT39" s="152"/>
      <c r="AU39" s="152"/>
      <c r="AV39" s="11"/>
      <c r="AW39" s="11"/>
      <c r="AX39" s="11"/>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row>
    <row r="40" spans="1:128" ht="17.25" customHeight="1">
      <c r="A40" s="150"/>
      <c r="B40" s="280" t="str">
        <f t="shared" ref="B40:B45" si="2">+CONCATENATE(LEFT(B39,LEN(B39)-1),VALUE(RIGHT(B39,1))+1)</f>
        <v>A.II.3.1.2</v>
      </c>
      <c r="C40" s="277" t="s">
        <v>634</v>
      </c>
      <c r="D40" s="278" t="s">
        <v>630</v>
      </c>
      <c r="E40" s="279">
        <v>8517</v>
      </c>
      <c r="F40" s="151" t="s">
        <v>529</v>
      </c>
      <c r="G40" s="151" t="s">
        <v>585</v>
      </c>
      <c r="H40" s="151">
        <v>2500</v>
      </c>
      <c r="I40" s="151"/>
      <c r="J40" s="151"/>
      <c r="K40" s="152"/>
      <c r="L40" s="153"/>
      <c r="M40" s="152"/>
      <c r="N40" s="153"/>
      <c r="O40" s="152"/>
      <c r="P40" s="152"/>
      <c r="Q40" s="154"/>
      <c r="R40" s="154"/>
      <c r="S40" s="152"/>
      <c r="T40" s="152"/>
      <c r="U40" s="152"/>
      <c r="V40" s="152"/>
      <c r="W40" s="152"/>
      <c r="X40" s="152"/>
      <c r="Y40" s="152"/>
      <c r="Z40" s="155"/>
      <c r="AA40" s="155"/>
      <c r="AB40" s="155"/>
      <c r="AC40" s="151"/>
      <c r="AD40" s="156"/>
      <c r="AE40" s="157"/>
      <c r="AF40" s="152"/>
      <c r="AG40" s="152"/>
      <c r="AH40" s="152"/>
      <c r="AI40" s="152"/>
      <c r="AJ40" s="152"/>
      <c r="AK40" s="152"/>
      <c r="AL40" s="152"/>
      <c r="AM40" s="152"/>
      <c r="AN40" s="152"/>
      <c r="AO40" s="152"/>
      <c r="AP40" s="152"/>
      <c r="AQ40" s="152"/>
      <c r="AR40" s="152"/>
      <c r="AS40" s="152"/>
      <c r="AT40" s="152"/>
      <c r="AU40" s="152"/>
      <c r="AV40" s="11"/>
      <c r="AW40" s="11"/>
      <c r="AX40" s="11"/>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row>
    <row r="41" spans="1:128" ht="17.25" customHeight="1">
      <c r="A41" s="150"/>
      <c r="B41" s="280" t="str">
        <f t="shared" si="2"/>
        <v>A.II.3.1.3</v>
      </c>
      <c r="C41" s="277" t="s">
        <v>635</v>
      </c>
      <c r="D41" s="278" t="s">
        <v>630</v>
      </c>
      <c r="E41" s="279">
        <v>11356</v>
      </c>
      <c r="F41" s="151" t="s">
        <v>529</v>
      </c>
      <c r="G41" s="151" t="s">
        <v>585</v>
      </c>
      <c r="H41" s="151">
        <v>2500</v>
      </c>
      <c r="I41" s="151"/>
      <c r="J41" s="151"/>
      <c r="K41" s="152"/>
      <c r="L41" s="153"/>
      <c r="M41" s="152"/>
      <c r="N41" s="153"/>
      <c r="O41" s="152"/>
      <c r="P41" s="152"/>
      <c r="Q41" s="154"/>
      <c r="R41" s="154"/>
      <c r="S41" s="152"/>
      <c r="T41" s="152"/>
      <c r="U41" s="152"/>
      <c r="V41" s="152"/>
      <c r="W41" s="152"/>
      <c r="X41" s="152"/>
      <c r="Y41" s="152"/>
      <c r="Z41" s="155"/>
      <c r="AA41" s="155"/>
      <c r="AB41" s="155"/>
      <c r="AC41" s="151"/>
      <c r="AD41" s="156"/>
      <c r="AE41" s="157"/>
      <c r="AF41" s="152"/>
      <c r="AG41" s="152"/>
      <c r="AH41" s="152"/>
      <c r="AI41" s="152"/>
      <c r="AJ41" s="152"/>
      <c r="AK41" s="152"/>
      <c r="AL41" s="152"/>
      <c r="AM41" s="152"/>
      <c r="AN41" s="152"/>
      <c r="AO41" s="152"/>
      <c r="AP41" s="152"/>
      <c r="AQ41" s="152"/>
      <c r="AR41" s="152"/>
      <c r="AS41" s="152"/>
      <c r="AT41" s="152"/>
      <c r="AU41" s="152"/>
      <c r="AV41" s="11"/>
      <c r="AW41" s="11"/>
      <c r="AX41" s="11"/>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row>
    <row r="42" spans="1:128" ht="52.8">
      <c r="A42" s="150"/>
      <c r="B42" s="280" t="str">
        <f>+CONCATENATE(LEFT(B38,LEN(B38)-1),VALUE(RIGHT(B38,1))+1)</f>
        <v>A.II.3.2</v>
      </c>
      <c r="C42" s="277" t="s">
        <v>636</v>
      </c>
      <c r="D42" s="278" t="s">
        <v>630</v>
      </c>
      <c r="E42" s="279">
        <v>758</v>
      </c>
      <c r="F42" s="151" t="s">
        <v>939</v>
      </c>
      <c r="G42" s="151" t="s">
        <v>200</v>
      </c>
      <c r="H42" s="151">
        <v>2100</v>
      </c>
      <c r="I42" s="151" t="s">
        <v>366</v>
      </c>
      <c r="J42" s="151">
        <f>(H42*E42)/1000</f>
        <v>1591.8</v>
      </c>
      <c r="K42" s="152"/>
      <c r="L42" s="153">
        <f>J42</f>
        <v>1591.8</v>
      </c>
      <c r="M42" s="152" t="s">
        <v>514</v>
      </c>
      <c r="N42" s="153">
        <v>0</v>
      </c>
      <c r="O42" s="152"/>
      <c r="P42" s="152"/>
      <c r="Q42" s="154"/>
      <c r="R42" s="154"/>
      <c r="S42" s="152"/>
      <c r="T42" s="152"/>
      <c r="U42" s="152"/>
      <c r="V42" s="152"/>
      <c r="W42" s="152"/>
      <c r="X42" s="152"/>
      <c r="Y42" s="152"/>
      <c r="Z42" s="155"/>
      <c r="AA42" s="155"/>
      <c r="AB42" s="155"/>
      <c r="AC42" s="151"/>
      <c r="AD42" s="156"/>
      <c r="AE42" s="157"/>
      <c r="AF42" s="152"/>
      <c r="AG42" s="152"/>
      <c r="AH42" s="152"/>
      <c r="AI42" s="152"/>
      <c r="AJ42" s="152"/>
      <c r="AK42" s="152"/>
      <c r="AL42" s="152"/>
      <c r="AM42" s="152"/>
      <c r="AN42" s="152"/>
      <c r="AO42" s="152"/>
      <c r="AP42" s="152"/>
      <c r="AQ42" s="152"/>
      <c r="AR42" s="152"/>
      <c r="AS42" s="152"/>
      <c r="AT42" s="152"/>
      <c r="AU42" s="152"/>
      <c r="AV42" s="11"/>
      <c r="AW42" s="11"/>
      <c r="AX42" s="11"/>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row>
    <row r="43" spans="1:128" ht="76.5" customHeight="1">
      <c r="A43" s="150"/>
      <c r="B43" s="280" t="str">
        <f t="shared" si="2"/>
        <v>A.II.3.3</v>
      </c>
      <c r="C43" s="277" t="s">
        <v>637</v>
      </c>
      <c r="D43" s="278" t="s">
        <v>630</v>
      </c>
      <c r="E43" s="279">
        <v>11356</v>
      </c>
      <c r="F43" s="151" t="s">
        <v>524</v>
      </c>
      <c r="G43" s="151" t="s">
        <v>589</v>
      </c>
      <c r="H43" s="151">
        <v>2500</v>
      </c>
      <c r="I43" s="151"/>
      <c r="J43" s="151"/>
      <c r="K43" s="152"/>
      <c r="L43" s="153"/>
      <c r="M43" s="152"/>
      <c r="N43" s="153"/>
      <c r="O43" s="152"/>
      <c r="P43" s="152"/>
      <c r="Q43" s="154"/>
      <c r="R43" s="154"/>
      <c r="S43" s="152"/>
      <c r="T43" s="152"/>
      <c r="U43" s="152"/>
      <c r="V43" s="152"/>
      <c r="W43" s="152"/>
      <c r="X43" s="152"/>
      <c r="Y43" s="152"/>
      <c r="Z43" s="155"/>
      <c r="AA43" s="155"/>
      <c r="AB43" s="155"/>
      <c r="AC43" s="151"/>
      <c r="AD43" s="156"/>
      <c r="AE43" s="157"/>
      <c r="AF43" s="152"/>
      <c r="AG43" s="152"/>
      <c r="AH43" s="152"/>
      <c r="AI43" s="152"/>
      <c r="AJ43" s="152"/>
      <c r="AK43" s="152"/>
      <c r="AL43" s="152"/>
      <c r="AM43" s="152"/>
      <c r="AN43" s="152"/>
      <c r="AO43" s="152"/>
      <c r="AP43" s="152"/>
      <c r="AQ43" s="152"/>
      <c r="AR43" s="152"/>
      <c r="AS43" s="152"/>
      <c r="AT43" s="152"/>
      <c r="AU43" s="152"/>
      <c r="AV43" s="11"/>
      <c r="AW43" s="11"/>
      <c r="AX43" s="11"/>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row>
    <row r="44" spans="1:128" ht="63.75" customHeight="1">
      <c r="A44" s="150"/>
      <c r="B44" s="280" t="str">
        <f t="shared" si="2"/>
        <v>A.II.3.4</v>
      </c>
      <c r="C44" s="277" t="s">
        <v>638</v>
      </c>
      <c r="D44" s="278" t="s">
        <v>630</v>
      </c>
      <c r="E44" s="279">
        <v>17034</v>
      </c>
      <c r="F44" s="151" t="s">
        <v>517</v>
      </c>
      <c r="G44" s="151"/>
      <c r="H44" s="151"/>
      <c r="I44" s="151"/>
      <c r="J44" s="151"/>
      <c r="K44" s="152"/>
      <c r="L44" s="153"/>
      <c r="M44" s="152"/>
      <c r="N44" s="153"/>
      <c r="O44" s="152"/>
      <c r="P44" s="152"/>
      <c r="Q44" s="154"/>
      <c r="R44" s="154"/>
      <c r="S44" s="152"/>
      <c r="T44" s="152"/>
      <c r="U44" s="152"/>
      <c r="V44" s="152"/>
      <c r="W44" s="152"/>
      <c r="X44" s="152"/>
      <c r="Y44" s="152"/>
      <c r="Z44" s="155"/>
      <c r="AA44" s="155"/>
      <c r="AB44" s="155"/>
      <c r="AC44" s="151"/>
      <c r="AD44" s="156"/>
      <c r="AE44" s="157"/>
      <c r="AF44" s="152"/>
      <c r="AG44" s="152"/>
      <c r="AH44" s="152"/>
      <c r="AI44" s="152"/>
      <c r="AJ44" s="152"/>
      <c r="AK44" s="152"/>
      <c r="AL44" s="152"/>
      <c r="AM44" s="152"/>
      <c r="AN44" s="152"/>
      <c r="AO44" s="152"/>
      <c r="AP44" s="152"/>
      <c r="AQ44" s="152"/>
      <c r="AR44" s="152"/>
      <c r="AS44" s="152"/>
      <c r="AT44" s="152"/>
      <c r="AU44" s="152"/>
      <c r="AV44" s="11"/>
      <c r="AW44" s="11"/>
      <c r="AX44" s="11"/>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row>
    <row r="45" spans="1:128" ht="39.6">
      <c r="A45" s="150"/>
      <c r="B45" s="280" t="str">
        <f t="shared" si="2"/>
        <v>A.II.3.5</v>
      </c>
      <c r="C45" s="277" t="s">
        <v>639</v>
      </c>
      <c r="D45" s="278" t="s">
        <v>630</v>
      </c>
      <c r="E45" s="279">
        <v>11070</v>
      </c>
      <c r="F45" s="151" t="s">
        <v>939</v>
      </c>
      <c r="G45" s="151" t="s">
        <v>593</v>
      </c>
      <c r="H45" s="151">
        <v>2300</v>
      </c>
      <c r="I45" s="151" t="s">
        <v>366</v>
      </c>
      <c r="J45" s="151">
        <f>(H45*E45)/1000</f>
        <v>25461</v>
      </c>
      <c r="K45" s="152"/>
      <c r="L45" s="153">
        <f>J45</f>
        <v>25461</v>
      </c>
      <c r="M45" s="152" t="s">
        <v>514</v>
      </c>
      <c r="N45" s="153">
        <v>0</v>
      </c>
      <c r="O45" s="152"/>
      <c r="P45" s="152"/>
      <c r="Q45" s="154"/>
      <c r="R45" s="154"/>
      <c r="S45" s="152"/>
      <c r="T45" s="152"/>
      <c r="U45" s="152"/>
      <c r="V45" s="152"/>
      <c r="W45" s="152"/>
      <c r="X45" s="152"/>
      <c r="Y45" s="152"/>
      <c r="Z45" s="155"/>
      <c r="AA45" s="155"/>
      <c r="AB45" s="155"/>
      <c r="AC45" s="151"/>
      <c r="AD45" s="156"/>
      <c r="AE45" s="157"/>
      <c r="AF45" s="152"/>
      <c r="AG45" s="152"/>
      <c r="AH45" s="152"/>
      <c r="AI45" s="152"/>
      <c r="AJ45" s="152"/>
      <c r="AK45" s="152"/>
      <c r="AL45" s="152"/>
      <c r="AM45" s="152"/>
      <c r="AN45" s="152"/>
      <c r="AO45" s="152"/>
      <c r="AP45" s="152"/>
      <c r="AQ45" s="152"/>
      <c r="AR45" s="152"/>
      <c r="AS45" s="152"/>
      <c r="AT45" s="152"/>
      <c r="AU45" s="152"/>
      <c r="AV45" s="11"/>
      <c r="AW45" s="11"/>
      <c r="AX45" s="11"/>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row>
    <row r="46" spans="1:128" ht="17.25" customHeight="1">
      <c r="A46" s="150"/>
      <c r="B46" s="274" t="str">
        <f>+CONCATENATE(LEFT(B37,LEN(B37)-1),VALUE(RIGHT(B37,1))+1)</f>
        <v>A.II.4</v>
      </c>
      <c r="C46" s="274" t="s">
        <v>640</v>
      </c>
      <c r="D46" s="275"/>
      <c r="E46" s="286"/>
      <c r="F46" s="151" t="s">
        <v>534</v>
      </c>
      <c r="G46" s="151"/>
      <c r="H46" s="151"/>
      <c r="I46" s="151"/>
      <c r="J46" s="151"/>
      <c r="K46" s="152"/>
      <c r="L46" s="153"/>
      <c r="M46" s="152"/>
      <c r="N46" s="153"/>
      <c r="O46" s="152"/>
      <c r="P46" s="152"/>
      <c r="Q46" s="154"/>
      <c r="R46" s="154"/>
      <c r="S46" s="152"/>
      <c r="T46" s="152"/>
      <c r="U46" s="152"/>
      <c r="V46" s="152"/>
      <c r="W46" s="152"/>
      <c r="X46" s="152"/>
      <c r="Y46" s="152"/>
      <c r="Z46" s="155"/>
      <c r="AA46" s="155"/>
      <c r="AB46" s="155"/>
      <c r="AC46" s="151"/>
      <c r="AD46" s="156"/>
      <c r="AE46" s="157"/>
      <c r="AF46" s="152"/>
      <c r="AG46" s="152"/>
      <c r="AH46" s="152"/>
      <c r="AI46" s="152"/>
      <c r="AJ46" s="152"/>
      <c r="AK46" s="152"/>
      <c r="AL46" s="152"/>
      <c r="AM46" s="152"/>
      <c r="AN46" s="152"/>
      <c r="AO46" s="152"/>
      <c r="AP46" s="152"/>
      <c r="AQ46" s="152"/>
      <c r="AR46" s="152"/>
      <c r="AS46" s="152"/>
      <c r="AT46" s="152"/>
      <c r="AU46" s="152"/>
      <c r="AV46" s="11"/>
      <c r="AW46" s="11"/>
      <c r="AX46" s="11"/>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row>
    <row r="47" spans="1:128" ht="51" customHeight="1">
      <c r="A47" s="150"/>
      <c r="B47" s="288"/>
      <c r="C47" s="289" t="s">
        <v>641</v>
      </c>
      <c r="D47" s="290"/>
      <c r="E47" s="287"/>
      <c r="F47" s="151" t="s">
        <v>534</v>
      </c>
      <c r="G47" s="151"/>
      <c r="H47" s="151"/>
      <c r="I47" s="151"/>
      <c r="J47" s="151"/>
      <c r="K47" s="152"/>
      <c r="L47" s="153"/>
      <c r="M47" s="152"/>
      <c r="N47" s="153"/>
      <c r="O47" s="152"/>
      <c r="P47" s="152"/>
      <c r="Q47" s="154"/>
      <c r="R47" s="154"/>
      <c r="S47" s="152"/>
      <c r="T47" s="152"/>
      <c r="U47" s="152"/>
      <c r="V47" s="152"/>
      <c r="W47" s="152"/>
      <c r="X47" s="152"/>
      <c r="Y47" s="152"/>
      <c r="Z47" s="155"/>
      <c r="AA47" s="155"/>
      <c r="AB47" s="155"/>
      <c r="AC47" s="151"/>
      <c r="AD47" s="156"/>
      <c r="AE47" s="157"/>
      <c r="AF47" s="152"/>
      <c r="AG47" s="152"/>
      <c r="AH47" s="152"/>
      <c r="AI47" s="152"/>
      <c r="AJ47" s="152"/>
      <c r="AK47" s="152"/>
      <c r="AL47" s="152"/>
      <c r="AM47" s="152"/>
      <c r="AN47" s="152"/>
      <c r="AO47" s="152"/>
      <c r="AP47" s="152"/>
      <c r="AQ47" s="152"/>
      <c r="AR47" s="152"/>
      <c r="AS47" s="152"/>
      <c r="AT47" s="152"/>
      <c r="AU47" s="152"/>
      <c r="AV47" s="11"/>
      <c r="AW47" s="11"/>
      <c r="AX47" s="11"/>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row>
    <row r="48" spans="1:128" ht="25.5" customHeight="1">
      <c r="A48" s="150"/>
      <c r="B48" s="288" t="str">
        <f>CONCATENATE(B46,".1")</f>
        <v>A.II.4.1</v>
      </c>
      <c r="C48" s="291" t="s">
        <v>642</v>
      </c>
      <c r="D48" s="290"/>
      <c r="E48" s="287"/>
      <c r="F48" s="151" t="s">
        <v>534</v>
      </c>
      <c r="G48" s="151"/>
      <c r="H48" s="151"/>
      <c r="I48" s="151"/>
      <c r="J48" s="151"/>
      <c r="K48" s="152"/>
      <c r="L48" s="153"/>
      <c r="M48" s="152"/>
      <c r="N48" s="153"/>
      <c r="O48" s="152"/>
      <c r="P48" s="152"/>
      <c r="Q48" s="154"/>
      <c r="R48" s="154"/>
      <c r="S48" s="152"/>
      <c r="T48" s="152"/>
      <c r="U48" s="152"/>
      <c r="V48" s="152"/>
      <c r="W48" s="152"/>
      <c r="X48" s="152"/>
      <c r="Y48" s="152"/>
      <c r="Z48" s="155"/>
      <c r="AA48" s="155"/>
      <c r="AB48" s="155"/>
      <c r="AC48" s="151"/>
      <c r="AD48" s="156"/>
      <c r="AE48" s="157"/>
      <c r="AF48" s="152"/>
      <c r="AG48" s="152"/>
      <c r="AH48" s="152"/>
      <c r="AI48" s="152"/>
      <c r="AJ48" s="152"/>
      <c r="AK48" s="152"/>
      <c r="AL48" s="152"/>
      <c r="AM48" s="152"/>
      <c r="AN48" s="152"/>
      <c r="AO48" s="152"/>
      <c r="AP48" s="152"/>
      <c r="AQ48" s="152"/>
      <c r="AR48" s="152"/>
      <c r="AS48" s="152"/>
      <c r="AT48" s="152"/>
      <c r="AU48" s="152"/>
      <c r="AV48" s="11"/>
      <c r="AW48" s="11"/>
      <c r="AX48" s="11"/>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row>
    <row r="49" spans="1:128" ht="18">
      <c r="A49" s="150"/>
      <c r="B49" s="292" t="str">
        <f>CONCATENATE(B48,".1")</f>
        <v>A.II.4.1.1</v>
      </c>
      <c r="C49" s="291" t="s">
        <v>643</v>
      </c>
      <c r="D49" s="290" t="s">
        <v>374</v>
      </c>
      <c r="E49" s="279">
        <f>+[3]Quantidades!$E$439</f>
        <v>0</v>
      </c>
      <c r="F49" s="151" t="s">
        <v>534</v>
      </c>
      <c r="G49" s="151"/>
      <c r="H49" s="151"/>
      <c r="I49" s="151"/>
      <c r="J49" s="151"/>
      <c r="K49" s="152"/>
      <c r="L49" s="153"/>
      <c r="M49" s="152"/>
      <c r="N49" s="153"/>
      <c r="O49" s="152"/>
      <c r="P49" s="152"/>
      <c r="Q49" s="154"/>
      <c r="R49" s="154"/>
      <c r="S49" s="152"/>
      <c r="T49" s="152"/>
      <c r="U49" s="152"/>
      <c r="V49" s="152"/>
      <c r="W49" s="152"/>
      <c r="X49" s="152"/>
      <c r="Y49" s="152"/>
      <c r="Z49" s="155"/>
      <c r="AA49" s="155"/>
      <c r="AB49" s="155"/>
      <c r="AC49" s="151"/>
      <c r="AD49" s="156"/>
      <c r="AE49" s="157"/>
      <c r="AF49" s="152"/>
      <c r="AG49" s="152"/>
      <c r="AH49" s="152"/>
      <c r="AI49" s="152"/>
      <c r="AJ49" s="152"/>
      <c r="AK49" s="152"/>
      <c r="AL49" s="152"/>
      <c r="AM49" s="152"/>
      <c r="AN49" s="152"/>
      <c r="AO49" s="152"/>
      <c r="AP49" s="152"/>
      <c r="AQ49" s="152"/>
      <c r="AR49" s="152"/>
      <c r="AS49" s="152"/>
      <c r="AT49" s="152"/>
      <c r="AU49" s="152"/>
      <c r="AV49" s="11"/>
      <c r="AW49" s="11"/>
      <c r="AX49" s="11"/>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row>
    <row r="50" spans="1:128" ht="18">
      <c r="A50" s="150"/>
      <c r="B50" s="292" t="str">
        <f>+CONCATENATE(LEFT(B49,LEN(B49)-1),VALUE(RIGHT(B49,1))+1)</f>
        <v>A.II.4.1.2</v>
      </c>
      <c r="C50" s="291" t="s">
        <v>644</v>
      </c>
      <c r="D50" s="290"/>
      <c r="E50" s="287"/>
      <c r="F50" s="151" t="s">
        <v>534</v>
      </c>
      <c r="G50" s="151"/>
      <c r="H50" s="151"/>
      <c r="I50" s="151"/>
      <c r="J50" s="151"/>
      <c r="K50" s="152"/>
      <c r="L50" s="153"/>
      <c r="M50" s="152"/>
      <c r="N50" s="153"/>
      <c r="O50" s="152"/>
      <c r="P50" s="152"/>
      <c r="Q50" s="154"/>
      <c r="R50" s="154"/>
      <c r="S50" s="152"/>
      <c r="T50" s="152"/>
      <c r="U50" s="152"/>
      <c r="V50" s="152"/>
      <c r="W50" s="152"/>
      <c r="X50" s="152"/>
      <c r="Y50" s="152"/>
      <c r="Z50" s="155"/>
      <c r="AA50" s="155"/>
      <c r="AB50" s="155"/>
      <c r="AC50" s="151"/>
      <c r="AD50" s="156"/>
      <c r="AE50" s="157"/>
      <c r="AF50" s="152"/>
      <c r="AG50" s="152"/>
      <c r="AH50" s="152"/>
      <c r="AI50" s="152"/>
      <c r="AJ50" s="152"/>
      <c r="AK50" s="152"/>
      <c r="AL50" s="152"/>
      <c r="AM50" s="152"/>
      <c r="AN50" s="152"/>
      <c r="AO50" s="152"/>
      <c r="AP50" s="152"/>
      <c r="AQ50" s="152"/>
      <c r="AR50" s="152"/>
      <c r="AS50" s="152"/>
      <c r="AT50" s="152"/>
      <c r="AU50" s="152"/>
      <c r="AV50" s="11"/>
      <c r="AW50" s="11"/>
      <c r="AX50" s="11"/>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row>
    <row r="51" spans="1:128" ht="26.4">
      <c r="A51" s="150"/>
      <c r="B51" s="292" t="str">
        <f>CONCATENATE(B50,".1")</f>
        <v>A.II.4.1.2.1</v>
      </c>
      <c r="C51" s="291" t="s">
        <v>645</v>
      </c>
      <c r="D51" s="290" t="s">
        <v>374</v>
      </c>
      <c r="E51" s="287">
        <f>+E49</f>
        <v>0</v>
      </c>
      <c r="F51" s="151" t="s">
        <v>534</v>
      </c>
      <c r="G51" s="151"/>
      <c r="H51" s="151"/>
      <c r="I51" s="151"/>
      <c r="J51" s="151"/>
      <c r="K51" s="152"/>
      <c r="L51" s="153"/>
      <c r="M51" s="152"/>
      <c r="N51" s="153"/>
      <c r="O51" s="152"/>
      <c r="P51" s="152"/>
      <c r="Q51" s="154"/>
      <c r="R51" s="154"/>
      <c r="S51" s="152"/>
      <c r="T51" s="152"/>
      <c r="U51" s="152"/>
      <c r="V51" s="152"/>
      <c r="W51" s="152"/>
      <c r="X51" s="152"/>
      <c r="Y51" s="152"/>
      <c r="Z51" s="155"/>
      <c r="AA51" s="155"/>
      <c r="AB51" s="155"/>
      <c r="AC51" s="151"/>
      <c r="AD51" s="156"/>
      <c r="AE51" s="157"/>
      <c r="AF51" s="152"/>
      <c r="AG51" s="152"/>
      <c r="AH51" s="152"/>
      <c r="AI51" s="152"/>
      <c r="AJ51" s="152"/>
      <c r="AK51" s="152"/>
      <c r="AL51" s="152"/>
      <c r="AM51" s="152"/>
      <c r="AN51" s="152"/>
      <c r="AO51" s="152"/>
      <c r="AP51" s="152"/>
      <c r="AQ51" s="152"/>
      <c r="AR51" s="152"/>
      <c r="AS51" s="152"/>
      <c r="AT51" s="152"/>
      <c r="AU51" s="152"/>
      <c r="AV51" s="11"/>
      <c r="AW51" s="11"/>
      <c r="AX51" s="11"/>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row>
    <row r="52" spans="1:128" ht="18">
      <c r="A52" s="150"/>
      <c r="B52" s="292" t="str">
        <f>+CONCATENATE(LEFT(B48,LEN(B48)-1),VALUE(RIGHT(B48,1))+1)</f>
        <v>A.II.4.2</v>
      </c>
      <c r="C52" s="291" t="s">
        <v>646</v>
      </c>
      <c r="D52" s="290"/>
      <c r="E52" s="287"/>
      <c r="F52" s="151" t="s">
        <v>534</v>
      </c>
      <c r="G52" s="151"/>
      <c r="H52" s="151"/>
      <c r="I52" s="151"/>
      <c r="J52" s="151"/>
      <c r="K52" s="152"/>
      <c r="L52" s="153"/>
      <c r="M52" s="152"/>
      <c r="N52" s="153"/>
      <c r="O52" s="152"/>
      <c r="P52" s="152"/>
      <c r="Q52" s="154"/>
      <c r="R52" s="154"/>
      <c r="S52" s="152"/>
      <c r="T52" s="152"/>
      <c r="U52" s="152"/>
      <c r="V52" s="152"/>
      <c r="W52" s="152"/>
      <c r="X52" s="152"/>
      <c r="Y52" s="152"/>
      <c r="Z52" s="155"/>
      <c r="AA52" s="155"/>
      <c r="AB52" s="155"/>
      <c r="AC52" s="151"/>
      <c r="AD52" s="156"/>
      <c r="AE52" s="157"/>
      <c r="AF52" s="152"/>
      <c r="AG52" s="152"/>
      <c r="AH52" s="152"/>
      <c r="AI52" s="152"/>
      <c r="AJ52" s="152"/>
      <c r="AK52" s="152"/>
      <c r="AL52" s="152"/>
      <c r="AM52" s="152"/>
      <c r="AN52" s="152"/>
      <c r="AO52" s="152"/>
      <c r="AP52" s="152"/>
      <c r="AQ52" s="152"/>
      <c r="AR52" s="152"/>
      <c r="AS52" s="152"/>
      <c r="AT52" s="152"/>
      <c r="AU52" s="152"/>
      <c r="AV52" s="11"/>
      <c r="AW52" s="11"/>
      <c r="AX52" s="11"/>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row>
    <row r="53" spans="1:128" ht="18">
      <c r="A53" s="150"/>
      <c r="B53" s="292" t="str">
        <f>CONCATENATE(B52,".1")</f>
        <v>A.II.4.2.1</v>
      </c>
      <c r="C53" s="291" t="s">
        <v>647</v>
      </c>
      <c r="D53" s="290"/>
      <c r="E53" s="287"/>
      <c r="F53" s="151" t="s">
        <v>534</v>
      </c>
      <c r="G53" s="151"/>
      <c r="H53" s="151"/>
      <c r="I53" s="151"/>
      <c r="J53" s="151"/>
      <c r="K53" s="152"/>
      <c r="L53" s="153"/>
      <c r="M53" s="152"/>
      <c r="N53" s="153"/>
      <c r="O53" s="152"/>
      <c r="P53" s="152"/>
      <c r="Q53" s="154"/>
      <c r="R53" s="154"/>
      <c r="S53" s="152"/>
      <c r="T53" s="152"/>
      <c r="U53" s="152"/>
      <c r="V53" s="152"/>
      <c r="W53" s="152"/>
      <c r="X53" s="152"/>
      <c r="Y53" s="152"/>
      <c r="Z53" s="155"/>
      <c r="AA53" s="155"/>
      <c r="AB53" s="155"/>
      <c r="AC53" s="151"/>
      <c r="AD53" s="156"/>
      <c r="AE53" s="157"/>
      <c r="AF53" s="152"/>
      <c r="AG53" s="152"/>
      <c r="AH53" s="152"/>
      <c r="AI53" s="152"/>
      <c r="AJ53" s="152"/>
      <c r="AK53" s="152"/>
      <c r="AL53" s="152"/>
      <c r="AM53" s="152"/>
      <c r="AN53" s="152"/>
      <c r="AO53" s="152"/>
      <c r="AP53" s="152"/>
      <c r="AQ53" s="152"/>
      <c r="AR53" s="152"/>
      <c r="AS53" s="152"/>
      <c r="AT53" s="152"/>
      <c r="AU53" s="152"/>
      <c r="AV53" s="11"/>
      <c r="AW53" s="11"/>
      <c r="AX53" s="11"/>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row>
    <row r="54" spans="1:128" ht="18">
      <c r="A54" s="150"/>
      <c r="B54" s="292" t="str">
        <f>CONCATENATE(B53,".1")</f>
        <v>A.II.4.2.1.1</v>
      </c>
      <c r="C54" s="291" t="s">
        <v>648</v>
      </c>
      <c r="D54" s="290" t="s">
        <v>608</v>
      </c>
      <c r="E54" s="279">
        <v>42</v>
      </c>
      <c r="F54" s="151" t="s">
        <v>537</v>
      </c>
      <c r="G54" s="151"/>
      <c r="H54" s="151"/>
      <c r="I54" s="151"/>
      <c r="J54" s="151"/>
      <c r="K54" s="152"/>
      <c r="L54" s="153"/>
      <c r="M54" s="152"/>
      <c r="N54" s="153"/>
      <c r="O54" s="152"/>
      <c r="P54" s="152"/>
      <c r="Q54" s="154"/>
      <c r="R54" s="154"/>
      <c r="S54" s="152"/>
      <c r="T54" s="152"/>
      <c r="U54" s="152"/>
      <c r="V54" s="152"/>
      <c r="W54" s="152"/>
      <c r="X54" s="152"/>
      <c r="Y54" s="152"/>
      <c r="Z54" s="155"/>
      <c r="AA54" s="155"/>
      <c r="AB54" s="155"/>
      <c r="AC54" s="151"/>
      <c r="AD54" s="156"/>
      <c r="AE54" s="157"/>
      <c r="AF54" s="152"/>
      <c r="AG54" s="152"/>
      <c r="AH54" s="152"/>
      <c r="AI54" s="152"/>
      <c r="AJ54" s="152"/>
      <c r="AK54" s="152"/>
      <c r="AL54" s="152"/>
      <c r="AM54" s="152"/>
      <c r="AN54" s="152"/>
      <c r="AO54" s="152"/>
      <c r="AP54" s="152"/>
      <c r="AQ54" s="152"/>
      <c r="AR54" s="152"/>
      <c r="AS54" s="152"/>
      <c r="AT54" s="152"/>
      <c r="AU54" s="152"/>
      <c r="AV54" s="11"/>
      <c r="AW54" s="11"/>
      <c r="AX54" s="11"/>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row>
    <row r="55" spans="1:128" ht="18">
      <c r="A55" s="150"/>
      <c r="B55" s="292" t="str">
        <f>+CONCATENATE(LEFT(B54,LEN(B54)-1),VALUE(RIGHT(B54,1))+1)</f>
        <v>A.II.4.2.1.2</v>
      </c>
      <c r="C55" s="291" t="s">
        <v>649</v>
      </c>
      <c r="D55" s="290" t="s">
        <v>608</v>
      </c>
      <c r="E55" s="279">
        <v>35</v>
      </c>
      <c r="F55" s="151" t="s">
        <v>537</v>
      </c>
      <c r="G55" s="151"/>
      <c r="H55" s="151"/>
      <c r="I55" s="151"/>
      <c r="J55" s="151"/>
      <c r="K55" s="152"/>
      <c r="L55" s="153"/>
      <c r="M55" s="152"/>
      <c r="N55" s="153"/>
      <c r="O55" s="152"/>
      <c r="P55" s="152"/>
      <c r="Q55" s="154"/>
      <c r="R55" s="154"/>
      <c r="S55" s="152"/>
      <c r="T55" s="152"/>
      <c r="U55" s="152"/>
      <c r="V55" s="152"/>
      <c r="W55" s="152"/>
      <c r="X55" s="152"/>
      <c r="Y55" s="152"/>
      <c r="Z55" s="155"/>
      <c r="AA55" s="155"/>
      <c r="AB55" s="155"/>
      <c r="AC55" s="151"/>
      <c r="AD55" s="156"/>
      <c r="AE55" s="157"/>
      <c r="AF55" s="152"/>
      <c r="AG55" s="152"/>
      <c r="AH55" s="152"/>
      <c r="AI55" s="152"/>
      <c r="AJ55" s="152"/>
      <c r="AK55" s="152"/>
      <c r="AL55" s="152"/>
      <c r="AM55" s="152"/>
      <c r="AN55" s="152"/>
      <c r="AO55" s="152"/>
      <c r="AP55" s="152"/>
      <c r="AQ55" s="152"/>
      <c r="AR55" s="152"/>
      <c r="AS55" s="152"/>
      <c r="AT55" s="152"/>
      <c r="AU55" s="152"/>
      <c r="AV55" s="11"/>
      <c r="AW55" s="11"/>
      <c r="AX55" s="11"/>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row>
    <row r="56" spans="1:128" ht="18">
      <c r="A56" s="150"/>
      <c r="B56" s="292" t="str">
        <f>+CONCATENATE(LEFT(B55,LEN(B55)-1),VALUE(RIGHT(B55,1))+1)</f>
        <v>A.II.4.2.1.3</v>
      </c>
      <c r="C56" s="291" t="s">
        <v>650</v>
      </c>
      <c r="D56" s="290" t="s">
        <v>608</v>
      </c>
      <c r="E56" s="279">
        <v>28</v>
      </c>
      <c r="F56" s="151" t="s">
        <v>537</v>
      </c>
      <c r="G56" s="151"/>
      <c r="H56" s="151"/>
      <c r="I56" s="151"/>
      <c r="J56" s="151"/>
      <c r="K56" s="152"/>
      <c r="L56" s="153"/>
      <c r="M56" s="152"/>
      <c r="N56" s="153"/>
      <c r="O56" s="152"/>
      <c r="P56" s="152"/>
      <c r="Q56" s="154"/>
      <c r="R56" s="154"/>
      <c r="S56" s="152"/>
      <c r="T56" s="152"/>
      <c r="U56" s="152"/>
      <c r="V56" s="152"/>
      <c r="W56" s="152"/>
      <c r="X56" s="152"/>
      <c r="Y56" s="152"/>
      <c r="Z56" s="155"/>
      <c r="AA56" s="155"/>
      <c r="AB56" s="155"/>
      <c r="AC56" s="151"/>
      <c r="AD56" s="156"/>
      <c r="AE56" s="157"/>
      <c r="AF56" s="152"/>
      <c r="AG56" s="152"/>
      <c r="AH56" s="152"/>
      <c r="AI56" s="152"/>
      <c r="AJ56" s="152"/>
      <c r="AK56" s="152"/>
      <c r="AL56" s="152"/>
      <c r="AM56" s="152"/>
      <c r="AN56" s="152"/>
      <c r="AO56" s="152"/>
      <c r="AP56" s="152"/>
      <c r="AQ56" s="152"/>
      <c r="AR56" s="152"/>
      <c r="AS56" s="152"/>
      <c r="AT56" s="152"/>
      <c r="AU56" s="152"/>
      <c r="AV56" s="11"/>
      <c r="AW56" s="11"/>
      <c r="AX56" s="11"/>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row>
    <row r="57" spans="1:128" ht="18">
      <c r="A57" s="150"/>
      <c r="B57" s="292" t="str">
        <f>+CONCATENATE(LEFT(B56,LEN(B56)-1),VALUE(RIGHT(B56,1))+1)</f>
        <v>A.II.4.2.1.4</v>
      </c>
      <c r="C57" s="291" t="s">
        <v>651</v>
      </c>
      <c r="D57" s="290" t="s">
        <v>608</v>
      </c>
      <c r="E57" s="279">
        <v>1</v>
      </c>
      <c r="F57" s="151" t="s">
        <v>537</v>
      </c>
      <c r="G57" s="151"/>
      <c r="H57" s="151"/>
      <c r="I57" s="151"/>
      <c r="J57" s="151"/>
      <c r="K57" s="152"/>
      <c r="L57" s="153"/>
      <c r="M57" s="152"/>
      <c r="N57" s="153"/>
      <c r="O57" s="152"/>
      <c r="P57" s="152"/>
      <c r="Q57" s="154"/>
      <c r="R57" s="154"/>
      <c r="S57" s="152"/>
      <c r="T57" s="152"/>
      <c r="U57" s="152"/>
      <c r="V57" s="152"/>
      <c r="W57" s="152"/>
      <c r="X57" s="152"/>
      <c r="Y57" s="152"/>
      <c r="Z57" s="155"/>
      <c r="AA57" s="155"/>
      <c r="AB57" s="155"/>
      <c r="AC57" s="151"/>
      <c r="AD57" s="156"/>
      <c r="AE57" s="157"/>
      <c r="AF57" s="152"/>
      <c r="AG57" s="152"/>
      <c r="AH57" s="152"/>
      <c r="AI57" s="152"/>
      <c r="AJ57" s="152"/>
      <c r="AK57" s="152"/>
      <c r="AL57" s="152"/>
      <c r="AM57" s="152"/>
      <c r="AN57" s="152"/>
      <c r="AO57" s="152"/>
      <c r="AP57" s="152"/>
      <c r="AQ57" s="152"/>
      <c r="AR57" s="152"/>
      <c r="AS57" s="152"/>
      <c r="AT57" s="152"/>
      <c r="AU57" s="152"/>
      <c r="AV57" s="11"/>
      <c r="AW57" s="11"/>
      <c r="AX57" s="11"/>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row>
    <row r="58" spans="1:128" ht="17.25" customHeight="1">
      <c r="A58" s="150"/>
      <c r="B58" s="274" t="str">
        <f>+CONCATENATE(LEFT(B46,LEN(B46)-1),VALUE(RIGHT(B46,1))+1)</f>
        <v>A.II.5</v>
      </c>
      <c r="C58" s="274" t="s">
        <v>652</v>
      </c>
      <c r="D58" s="275"/>
      <c r="E58" s="282"/>
      <c r="F58" s="151" t="s">
        <v>534</v>
      </c>
      <c r="G58" s="151"/>
      <c r="H58" s="151"/>
      <c r="I58" s="151"/>
      <c r="J58" s="151"/>
      <c r="K58" s="152"/>
      <c r="L58" s="153"/>
      <c r="M58" s="152"/>
      <c r="N58" s="153"/>
      <c r="O58" s="152"/>
      <c r="P58" s="152"/>
      <c r="Q58" s="154"/>
      <c r="R58" s="154"/>
      <c r="S58" s="152"/>
      <c r="T58" s="152"/>
      <c r="U58" s="152"/>
      <c r="V58" s="152"/>
      <c r="W58" s="152"/>
      <c r="X58" s="152"/>
      <c r="Y58" s="152"/>
      <c r="Z58" s="155"/>
      <c r="AA58" s="155"/>
      <c r="AB58" s="155"/>
      <c r="AC58" s="151"/>
      <c r="AD58" s="156"/>
      <c r="AE58" s="157"/>
      <c r="AF58" s="152"/>
      <c r="AG58" s="152"/>
      <c r="AH58" s="152"/>
      <c r="AI58" s="152"/>
      <c r="AJ58" s="152"/>
      <c r="AK58" s="152"/>
      <c r="AL58" s="152"/>
      <c r="AM58" s="152"/>
      <c r="AN58" s="152"/>
      <c r="AO58" s="152"/>
      <c r="AP58" s="152"/>
      <c r="AQ58" s="152"/>
      <c r="AR58" s="152"/>
      <c r="AS58" s="152"/>
      <c r="AT58" s="152"/>
      <c r="AU58" s="152"/>
      <c r="AV58" s="11"/>
      <c r="AW58" s="11"/>
      <c r="AX58" s="11"/>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row>
    <row r="59" spans="1:128" ht="66">
      <c r="A59" s="150"/>
      <c r="B59" s="293" t="str">
        <f>CONCATENATE(B58,".1")</f>
        <v>A.II.5.1</v>
      </c>
      <c r="C59" s="291" t="s">
        <v>653</v>
      </c>
      <c r="D59" s="290"/>
      <c r="E59" s="294"/>
      <c r="F59" s="151" t="s">
        <v>534</v>
      </c>
      <c r="G59" s="151"/>
      <c r="H59" s="151"/>
      <c r="I59" s="151"/>
      <c r="J59" s="151"/>
      <c r="K59" s="152"/>
      <c r="L59" s="153"/>
      <c r="M59" s="152"/>
      <c r="N59" s="153"/>
      <c r="O59" s="152"/>
      <c r="P59" s="152"/>
      <c r="Q59" s="154"/>
      <c r="R59" s="154"/>
      <c r="S59" s="152"/>
      <c r="T59" s="152"/>
      <c r="U59" s="152"/>
      <c r="V59" s="152"/>
      <c r="W59" s="152"/>
      <c r="X59" s="152"/>
      <c r="Y59" s="152"/>
      <c r="Z59" s="155"/>
      <c r="AA59" s="155"/>
      <c r="AB59" s="155"/>
      <c r="AC59" s="151"/>
      <c r="AD59" s="156"/>
      <c r="AE59" s="157"/>
      <c r="AF59" s="152"/>
      <c r="AG59" s="152"/>
      <c r="AH59" s="152"/>
      <c r="AI59" s="152"/>
      <c r="AJ59" s="152"/>
      <c r="AK59" s="152"/>
      <c r="AL59" s="152"/>
      <c r="AM59" s="152"/>
      <c r="AN59" s="152"/>
      <c r="AO59" s="152"/>
      <c r="AP59" s="152"/>
      <c r="AQ59" s="152"/>
      <c r="AR59" s="152"/>
      <c r="AS59" s="152"/>
      <c r="AT59" s="152"/>
      <c r="AU59" s="152"/>
      <c r="AV59" s="11"/>
      <c r="AW59" s="11"/>
      <c r="AX59" s="11"/>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row>
    <row r="60" spans="1:128" ht="18">
      <c r="A60" s="150"/>
      <c r="B60" s="293" t="str">
        <f>CONCATENATE(B59,".1")</f>
        <v>A.II.5.1.1</v>
      </c>
      <c r="C60" s="291" t="s">
        <v>654</v>
      </c>
      <c r="D60" s="290" t="s">
        <v>630</v>
      </c>
      <c r="E60" s="279">
        <v>70.928759391994674</v>
      </c>
      <c r="F60" s="151" t="s">
        <v>939</v>
      </c>
      <c r="G60" s="151" t="s">
        <v>201</v>
      </c>
      <c r="H60" s="151">
        <v>2400</v>
      </c>
      <c r="I60" s="151" t="s">
        <v>366</v>
      </c>
      <c r="J60" s="151">
        <f t="shared" ref="J60:J66" si="3">(H60*E60)/1000</f>
        <v>170.22902254078721</v>
      </c>
      <c r="K60" s="152"/>
      <c r="L60" s="153">
        <f t="shared" ref="L60:L66" si="4">J60</f>
        <v>170.22902254078721</v>
      </c>
      <c r="M60" s="152" t="s">
        <v>510</v>
      </c>
      <c r="N60" s="153">
        <f t="shared" ref="N60:N66" si="5">0.1*E60</f>
        <v>7.0928759391994678</v>
      </c>
      <c r="O60" s="152">
        <v>10</v>
      </c>
      <c r="P60" s="152"/>
      <c r="Q60" s="154"/>
      <c r="R60" s="154"/>
      <c r="S60" s="152"/>
      <c r="T60" s="152"/>
      <c r="U60" s="152"/>
      <c r="V60" s="152"/>
      <c r="W60" s="152"/>
      <c r="X60" s="152"/>
      <c r="Y60" s="152"/>
      <c r="Z60" s="155"/>
      <c r="AA60" s="155"/>
      <c r="AB60" s="155"/>
      <c r="AC60" s="151"/>
      <c r="AD60" s="156"/>
      <c r="AE60" s="157"/>
      <c r="AF60" s="152"/>
      <c r="AG60" s="152"/>
      <c r="AH60" s="152"/>
      <c r="AI60" s="152"/>
      <c r="AJ60" s="152"/>
      <c r="AK60" s="152"/>
      <c r="AL60" s="152"/>
      <c r="AM60" s="152"/>
      <c r="AN60" s="152"/>
      <c r="AO60" s="152"/>
      <c r="AP60" s="152"/>
      <c r="AQ60" s="152"/>
      <c r="AR60" s="152"/>
      <c r="AS60" s="152"/>
      <c r="AT60" s="152"/>
      <c r="AU60" s="152"/>
      <c r="AV60" s="11"/>
      <c r="AW60" s="11"/>
      <c r="AX60" s="11"/>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row>
    <row r="61" spans="1:128" ht="18">
      <c r="A61" s="150"/>
      <c r="B61" s="293" t="str">
        <f>CONCATENATE(B59,".2")</f>
        <v>A.II.5.1.2</v>
      </c>
      <c r="C61" s="291" t="s">
        <v>655</v>
      </c>
      <c r="D61" s="290" t="s">
        <v>630</v>
      </c>
      <c r="E61" s="279">
        <v>74.99392984221214</v>
      </c>
      <c r="F61" s="151" t="s">
        <v>939</v>
      </c>
      <c r="G61" s="151" t="s">
        <v>201</v>
      </c>
      <c r="H61" s="151">
        <v>2400</v>
      </c>
      <c r="I61" s="151" t="s">
        <v>366</v>
      </c>
      <c r="J61" s="151">
        <f t="shared" si="3"/>
        <v>179.98543162130915</v>
      </c>
      <c r="K61" s="152"/>
      <c r="L61" s="153">
        <f t="shared" si="4"/>
        <v>179.98543162130915</v>
      </c>
      <c r="M61" s="152" t="s">
        <v>510</v>
      </c>
      <c r="N61" s="153">
        <f t="shared" si="5"/>
        <v>7.4993929842212141</v>
      </c>
      <c r="O61" s="152">
        <v>10</v>
      </c>
      <c r="P61" s="152"/>
      <c r="Q61" s="154"/>
      <c r="R61" s="154"/>
      <c r="S61" s="152"/>
      <c r="T61" s="152"/>
      <c r="U61" s="152"/>
      <c r="V61" s="152"/>
      <c r="W61" s="152"/>
      <c r="X61" s="152"/>
      <c r="Y61" s="152"/>
      <c r="Z61" s="155"/>
      <c r="AA61" s="155"/>
      <c r="AB61" s="155"/>
      <c r="AC61" s="151"/>
      <c r="AD61" s="156"/>
      <c r="AE61" s="157"/>
      <c r="AF61" s="152"/>
      <c r="AG61" s="152"/>
      <c r="AH61" s="152"/>
      <c r="AI61" s="152"/>
      <c r="AJ61" s="152"/>
      <c r="AK61" s="152"/>
      <c r="AL61" s="152"/>
      <c r="AM61" s="152"/>
      <c r="AN61" s="152"/>
      <c r="AO61" s="152"/>
      <c r="AP61" s="152"/>
      <c r="AQ61" s="152"/>
      <c r="AR61" s="152"/>
      <c r="AS61" s="152"/>
      <c r="AT61" s="152"/>
      <c r="AU61" s="152"/>
      <c r="AV61" s="11"/>
      <c r="AW61" s="11"/>
      <c r="AX61" s="11"/>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row>
    <row r="62" spans="1:128" ht="18">
      <c r="A62" s="150"/>
      <c r="B62" s="293" t="str">
        <f>CONCATENATE(B59,".3")</f>
        <v>A.II.5.1.3</v>
      </c>
      <c r="C62" s="291" t="s">
        <v>656</v>
      </c>
      <c r="D62" s="290" t="s">
        <v>630</v>
      </c>
      <c r="E62" s="279">
        <v>123.02613157661396</v>
      </c>
      <c r="F62" s="151" t="s">
        <v>939</v>
      </c>
      <c r="G62" s="151" t="s">
        <v>201</v>
      </c>
      <c r="H62" s="151">
        <v>2400</v>
      </c>
      <c r="I62" s="151" t="s">
        <v>366</v>
      </c>
      <c r="J62" s="151">
        <f t="shared" si="3"/>
        <v>295.26271578387349</v>
      </c>
      <c r="K62" s="152"/>
      <c r="L62" s="153">
        <f t="shared" si="4"/>
        <v>295.26271578387349</v>
      </c>
      <c r="M62" s="152" t="s">
        <v>510</v>
      </c>
      <c r="N62" s="153">
        <f t="shared" si="5"/>
        <v>12.302613157661398</v>
      </c>
      <c r="O62" s="152">
        <v>10</v>
      </c>
      <c r="P62" s="152"/>
      <c r="Q62" s="154"/>
      <c r="R62" s="154"/>
      <c r="S62" s="152"/>
      <c r="T62" s="152"/>
      <c r="U62" s="152"/>
      <c r="V62" s="152"/>
      <c r="W62" s="152"/>
      <c r="X62" s="152"/>
      <c r="Y62" s="152"/>
      <c r="Z62" s="155"/>
      <c r="AA62" s="155"/>
      <c r="AB62" s="155"/>
      <c r="AC62" s="151"/>
      <c r="AD62" s="156"/>
      <c r="AE62" s="157"/>
      <c r="AF62" s="152"/>
      <c r="AG62" s="152"/>
      <c r="AH62" s="152"/>
      <c r="AI62" s="152"/>
      <c r="AJ62" s="152"/>
      <c r="AK62" s="152"/>
      <c r="AL62" s="152"/>
      <c r="AM62" s="152"/>
      <c r="AN62" s="152"/>
      <c r="AO62" s="152"/>
      <c r="AP62" s="152"/>
      <c r="AQ62" s="152"/>
      <c r="AR62" s="152"/>
      <c r="AS62" s="152"/>
      <c r="AT62" s="152"/>
      <c r="AU62" s="152"/>
      <c r="AV62" s="11"/>
      <c r="AW62" s="11"/>
      <c r="AX62" s="11"/>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row>
    <row r="63" spans="1:128" ht="18">
      <c r="A63" s="150"/>
      <c r="B63" s="293" t="str">
        <f>CONCATENATE(B59,".4")</f>
        <v>A.II.5.1.4</v>
      </c>
      <c r="C63" s="291" t="s">
        <v>657</v>
      </c>
      <c r="D63" s="290" t="s">
        <v>630</v>
      </c>
      <c r="E63" s="279">
        <v>62.99586026397791</v>
      </c>
      <c r="F63" s="151" t="s">
        <v>939</v>
      </c>
      <c r="G63" s="151" t="s">
        <v>201</v>
      </c>
      <c r="H63" s="151">
        <v>2400</v>
      </c>
      <c r="I63" s="151" t="s">
        <v>366</v>
      </c>
      <c r="J63" s="151">
        <f t="shared" si="3"/>
        <v>151.19006463354697</v>
      </c>
      <c r="K63" s="152"/>
      <c r="L63" s="153">
        <f t="shared" si="4"/>
        <v>151.19006463354697</v>
      </c>
      <c r="M63" s="152" t="s">
        <v>510</v>
      </c>
      <c r="N63" s="153">
        <f t="shared" si="5"/>
        <v>6.2995860263977912</v>
      </c>
      <c r="O63" s="152">
        <v>10</v>
      </c>
      <c r="P63" s="152"/>
      <c r="Q63" s="154"/>
      <c r="R63" s="154"/>
      <c r="S63" s="152"/>
      <c r="T63" s="152"/>
      <c r="U63" s="152"/>
      <c r="V63" s="152"/>
      <c r="W63" s="152"/>
      <c r="X63" s="152"/>
      <c r="Y63" s="152"/>
      <c r="Z63" s="155"/>
      <c r="AA63" s="155"/>
      <c r="AB63" s="155"/>
      <c r="AC63" s="151"/>
      <c r="AD63" s="156"/>
      <c r="AE63" s="157"/>
      <c r="AF63" s="152"/>
      <c r="AG63" s="152"/>
      <c r="AH63" s="152"/>
      <c r="AI63" s="152"/>
      <c r="AJ63" s="152"/>
      <c r="AK63" s="152"/>
      <c r="AL63" s="152"/>
      <c r="AM63" s="152"/>
      <c r="AN63" s="152"/>
      <c r="AO63" s="152"/>
      <c r="AP63" s="152"/>
      <c r="AQ63" s="152"/>
      <c r="AR63" s="152"/>
      <c r="AS63" s="152"/>
      <c r="AT63" s="152"/>
      <c r="AU63" s="152"/>
      <c r="AV63" s="11"/>
      <c r="AW63" s="11"/>
      <c r="AX63" s="11"/>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row>
    <row r="64" spans="1:128" ht="18">
      <c r="A64" s="150"/>
      <c r="B64" s="293" t="str">
        <f>CONCATENATE(B59,".5")</f>
        <v>A.II.5.1.5</v>
      </c>
      <c r="C64" s="291" t="s">
        <v>658</v>
      </c>
      <c r="D64" s="290" t="s">
        <v>630</v>
      </c>
      <c r="E64" s="279">
        <v>63.055353429470955</v>
      </c>
      <c r="F64" s="151" t="s">
        <v>939</v>
      </c>
      <c r="G64" s="151" t="s">
        <v>201</v>
      </c>
      <c r="H64" s="151">
        <v>2400</v>
      </c>
      <c r="I64" s="151" t="s">
        <v>366</v>
      </c>
      <c r="J64" s="151">
        <f t="shared" si="3"/>
        <v>151.33284823073029</v>
      </c>
      <c r="K64" s="152"/>
      <c r="L64" s="153">
        <f t="shared" si="4"/>
        <v>151.33284823073029</v>
      </c>
      <c r="M64" s="152" t="s">
        <v>510</v>
      </c>
      <c r="N64" s="153">
        <f t="shared" si="5"/>
        <v>6.3055353429470955</v>
      </c>
      <c r="O64" s="152">
        <v>10</v>
      </c>
      <c r="P64" s="152"/>
      <c r="Q64" s="154"/>
      <c r="R64" s="154"/>
      <c r="S64" s="152"/>
      <c r="T64" s="152"/>
      <c r="U64" s="152"/>
      <c r="V64" s="152"/>
      <c r="W64" s="152"/>
      <c r="X64" s="152"/>
      <c r="Y64" s="152"/>
      <c r="Z64" s="155"/>
      <c r="AA64" s="155"/>
      <c r="AB64" s="155"/>
      <c r="AC64" s="151"/>
      <c r="AD64" s="156"/>
      <c r="AE64" s="157"/>
      <c r="AF64" s="152"/>
      <c r="AG64" s="152"/>
      <c r="AH64" s="152"/>
      <c r="AI64" s="152"/>
      <c r="AJ64" s="152"/>
      <c r="AK64" s="152"/>
      <c r="AL64" s="152"/>
      <c r="AM64" s="152"/>
      <c r="AN64" s="152"/>
      <c r="AO64" s="152"/>
      <c r="AP64" s="152"/>
      <c r="AQ64" s="152"/>
      <c r="AR64" s="152"/>
      <c r="AS64" s="152"/>
      <c r="AT64" s="152"/>
      <c r="AU64" s="152"/>
      <c r="AV64" s="11"/>
      <c r="AW64" s="11"/>
      <c r="AX64" s="11"/>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row>
    <row r="65" spans="1:128" ht="18">
      <c r="A65" s="150"/>
      <c r="B65" s="293" t="str">
        <f>CONCATENATE(B59,".6")</f>
        <v>A.II.5.1.6</v>
      </c>
      <c r="C65" s="291" t="s">
        <v>659</v>
      </c>
      <c r="D65" s="290" t="s">
        <v>630</v>
      </c>
      <c r="E65" s="279">
        <v>20.445948157513612</v>
      </c>
      <c r="F65" s="151" t="s">
        <v>939</v>
      </c>
      <c r="G65" s="151" t="s">
        <v>201</v>
      </c>
      <c r="H65" s="151">
        <v>2400</v>
      </c>
      <c r="I65" s="151" t="s">
        <v>366</v>
      </c>
      <c r="J65" s="151">
        <f t="shared" si="3"/>
        <v>49.070275578032671</v>
      </c>
      <c r="K65" s="152"/>
      <c r="L65" s="153">
        <f t="shared" si="4"/>
        <v>49.070275578032671</v>
      </c>
      <c r="M65" s="152" t="s">
        <v>510</v>
      </c>
      <c r="N65" s="153">
        <f t="shared" si="5"/>
        <v>2.0445948157513611</v>
      </c>
      <c r="O65" s="152">
        <v>10</v>
      </c>
      <c r="P65" s="152"/>
      <c r="Q65" s="154"/>
      <c r="R65" s="154"/>
      <c r="S65" s="152"/>
      <c r="T65" s="152"/>
      <c r="U65" s="152"/>
      <c r="V65" s="152"/>
      <c r="W65" s="152"/>
      <c r="X65" s="152"/>
      <c r="Y65" s="152"/>
      <c r="Z65" s="155"/>
      <c r="AA65" s="155"/>
      <c r="AB65" s="155"/>
      <c r="AC65" s="151"/>
      <c r="AD65" s="156"/>
      <c r="AE65" s="157"/>
      <c r="AF65" s="152"/>
      <c r="AG65" s="152"/>
      <c r="AH65" s="152"/>
      <c r="AI65" s="152"/>
      <c r="AJ65" s="152"/>
      <c r="AK65" s="152"/>
      <c r="AL65" s="152"/>
      <c r="AM65" s="152"/>
      <c r="AN65" s="152"/>
      <c r="AO65" s="152"/>
      <c r="AP65" s="152"/>
      <c r="AQ65" s="152"/>
      <c r="AR65" s="152"/>
      <c r="AS65" s="152"/>
      <c r="AT65" s="152"/>
      <c r="AU65" s="152"/>
      <c r="AV65" s="11"/>
      <c r="AW65" s="11"/>
      <c r="AX65" s="11"/>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row>
    <row r="66" spans="1:128" ht="18">
      <c r="A66" s="150"/>
      <c r="B66" s="293" t="str">
        <f>CONCATENATE(B59,".7")</f>
        <v>A.II.5.1.7</v>
      </c>
      <c r="C66" s="291" t="s">
        <v>660</v>
      </c>
      <c r="D66" s="290" t="s">
        <v>630</v>
      </c>
      <c r="E66" s="279">
        <v>22.190527925842694</v>
      </c>
      <c r="F66" s="151" t="s">
        <v>939</v>
      </c>
      <c r="G66" s="151" t="s">
        <v>201</v>
      </c>
      <c r="H66" s="151">
        <v>2400</v>
      </c>
      <c r="I66" s="151" t="s">
        <v>366</v>
      </c>
      <c r="J66" s="151">
        <f t="shared" si="3"/>
        <v>53.257267022022468</v>
      </c>
      <c r="K66" s="152"/>
      <c r="L66" s="153">
        <f t="shared" si="4"/>
        <v>53.257267022022468</v>
      </c>
      <c r="M66" s="152" t="s">
        <v>510</v>
      </c>
      <c r="N66" s="153">
        <f t="shared" si="5"/>
        <v>2.2190527925842694</v>
      </c>
      <c r="O66" s="152">
        <v>10</v>
      </c>
      <c r="P66" s="152"/>
      <c r="Q66" s="154"/>
      <c r="R66" s="154"/>
      <c r="S66" s="152"/>
      <c r="T66" s="152"/>
      <c r="U66" s="152"/>
      <c r="V66" s="152"/>
      <c r="W66" s="152"/>
      <c r="X66" s="152"/>
      <c r="Y66" s="152"/>
      <c r="Z66" s="155"/>
      <c r="AA66" s="155"/>
      <c r="AB66" s="155"/>
      <c r="AC66" s="151"/>
      <c r="AD66" s="156"/>
      <c r="AE66" s="157"/>
      <c r="AF66" s="152"/>
      <c r="AG66" s="152"/>
      <c r="AH66" s="152"/>
      <c r="AI66" s="152"/>
      <c r="AJ66" s="152"/>
      <c r="AK66" s="152"/>
      <c r="AL66" s="152"/>
      <c r="AM66" s="152"/>
      <c r="AN66" s="152"/>
      <c r="AO66" s="152"/>
      <c r="AP66" s="152"/>
      <c r="AQ66" s="152"/>
      <c r="AR66" s="152"/>
      <c r="AS66" s="152"/>
      <c r="AT66" s="152"/>
      <c r="AU66" s="152"/>
      <c r="AV66" s="11"/>
      <c r="AW66" s="11"/>
      <c r="AX66" s="11"/>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row>
    <row r="67" spans="1:128" ht="17.25" customHeight="1">
      <c r="A67" s="150"/>
      <c r="B67" s="274" t="str">
        <f>+CONCATENATE(LEFT(B58,LEN(B58)-1),VALUE(RIGHT(B58,1))+1)</f>
        <v>A.II.6</v>
      </c>
      <c r="C67" s="274" t="s">
        <v>661</v>
      </c>
      <c r="D67" s="275"/>
      <c r="E67" s="282"/>
      <c r="F67" s="151" t="s">
        <v>534</v>
      </c>
      <c r="G67" s="151"/>
      <c r="H67" s="151"/>
      <c r="I67" s="151"/>
      <c r="J67" s="151"/>
      <c r="K67" s="152"/>
      <c r="L67" s="153"/>
      <c r="M67" s="152"/>
      <c r="N67" s="153"/>
      <c r="O67" s="152"/>
      <c r="P67" s="152"/>
      <c r="Q67" s="154"/>
      <c r="R67" s="154"/>
      <c r="S67" s="152"/>
      <c r="T67" s="152"/>
      <c r="U67" s="152"/>
      <c r="V67" s="152"/>
      <c r="W67" s="152"/>
      <c r="X67" s="152"/>
      <c r="Y67" s="152"/>
      <c r="Z67" s="155"/>
      <c r="AA67" s="155"/>
      <c r="AB67" s="155"/>
      <c r="AC67" s="151"/>
      <c r="AD67" s="156"/>
      <c r="AE67" s="157"/>
      <c r="AF67" s="152"/>
      <c r="AG67" s="152"/>
      <c r="AH67" s="152"/>
      <c r="AI67" s="152"/>
      <c r="AJ67" s="152"/>
      <c r="AK67" s="152"/>
      <c r="AL67" s="152"/>
      <c r="AM67" s="152"/>
      <c r="AN67" s="152"/>
      <c r="AO67" s="152"/>
      <c r="AP67" s="152"/>
      <c r="AQ67" s="152"/>
      <c r="AR67" s="152"/>
      <c r="AS67" s="152"/>
      <c r="AT67" s="152"/>
      <c r="AU67" s="152"/>
      <c r="AV67" s="11"/>
      <c r="AW67" s="11"/>
      <c r="AX67" s="11"/>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row>
    <row r="68" spans="1:128" ht="17.25" customHeight="1">
      <c r="A68" s="150"/>
      <c r="B68" s="288" t="str">
        <f>CONCATENATE(B67,".1")</f>
        <v>A.II.6.1</v>
      </c>
      <c r="C68" s="295" t="s">
        <v>662</v>
      </c>
      <c r="D68" s="296"/>
      <c r="E68" s="294"/>
      <c r="F68" s="151" t="s">
        <v>534</v>
      </c>
      <c r="G68" s="151"/>
      <c r="H68" s="151"/>
      <c r="I68" s="151"/>
      <c r="J68" s="151"/>
      <c r="K68" s="152"/>
      <c r="L68" s="153"/>
      <c r="M68" s="152"/>
      <c r="N68" s="153"/>
      <c r="O68" s="152"/>
      <c r="P68" s="152"/>
      <c r="Q68" s="154"/>
      <c r="R68" s="154"/>
      <c r="S68" s="152"/>
      <c r="T68" s="152"/>
      <c r="U68" s="152"/>
      <c r="V68" s="152"/>
      <c r="W68" s="152"/>
      <c r="X68" s="152"/>
      <c r="Y68" s="152"/>
      <c r="Z68" s="155"/>
      <c r="AA68" s="155"/>
      <c r="AB68" s="155"/>
      <c r="AC68" s="151"/>
      <c r="AD68" s="156"/>
      <c r="AE68" s="157"/>
      <c r="AF68" s="152"/>
      <c r="AG68" s="152"/>
      <c r="AH68" s="152"/>
      <c r="AI68" s="152"/>
      <c r="AJ68" s="152"/>
      <c r="AK68" s="152"/>
      <c r="AL68" s="152"/>
      <c r="AM68" s="152"/>
      <c r="AN68" s="152"/>
      <c r="AO68" s="152"/>
      <c r="AP68" s="152"/>
      <c r="AQ68" s="152"/>
      <c r="AR68" s="152"/>
      <c r="AS68" s="152"/>
      <c r="AT68" s="152"/>
      <c r="AU68" s="152"/>
      <c r="AV68" s="11"/>
      <c r="AW68" s="11"/>
      <c r="AX68" s="11"/>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row>
    <row r="69" spans="1:128" ht="17.25" customHeight="1">
      <c r="A69" s="150"/>
      <c r="B69" s="280" t="str">
        <f>CONCATENATE(B68,".1")</f>
        <v>A.II.6.1.1</v>
      </c>
      <c r="C69" s="277" t="s">
        <v>663</v>
      </c>
      <c r="D69" s="278">
        <v>0</v>
      </c>
      <c r="E69" s="279">
        <v>0</v>
      </c>
      <c r="F69" s="151" t="s">
        <v>534</v>
      </c>
      <c r="G69" s="151"/>
      <c r="H69" s="151"/>
      <c r="I69" s="151"/>
      <c r="J69" s="151"/>
      <c r="K69" s="152"/>
      <c r="L69" s="153"/>
      <c r="M69" s="152"/>
      <c r="N69" s="153"/>
      <c r="O69" s="152"/>
      <c r="P69" s="152"/>
      <c r="Q69" s="154"/>
      <c r="R69" s="154"/>
      <c r="S69" s="152"/>
      <c r="T69" s="152"/>
      <c r="U69" s="152"/>
      <c r="V69" s="152"/>
      <c r="W69" s="152"/>
      <c r="X69" s="152"/>
      <c r="Y69" s="152"/>
      <c r="Z69" s="155"/>
      <c r="AA69" s="155"/>
      <c r="AB69" s="155"/>
      <c r="AC69" s="151"/>
      <c r="AD69" s="156"/>
      <c r="AE69" s="157"/>
      <c r="AF69" s="152"/>
      <c r="AG69" s="152"/>
      <c r="AH69" s="152"/>
      <c r="AI69" s="152"/>
      <c r="AJ69" s="152"/>
      <c r="AK69" s="152"/>
      <c r="AL69" s="152"/>
      <c r="AM69" s="152"/>
      <c r="AN69" s="152"/>
      <c r="AO69" s="152"/>
      <c r="AP69" s="152"/>
      <c r="AQ69" s="152"/>
      <c r="AR69" s="152"/>
      <c r="AS69" s="152"/>
      <c r="AT69" s="152"/>
      <c r="AU69" s="152"/>
      <c r="AV69" s="11"/>
      <c r="AW69" s="11"/>
      <c r="AX69" s="11"/>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row>
    <row r="70" spans="1:128" ht="153" customHeight="1">
      <c r="A70" s="150"/>
      <c r="B70" s="280" t="str">
        <f>CONCATENATE(B69,".1")</f>
        <v>A.II.6.1.1.1</v>
      </c>
      <c r="C70" s="277" t="s">
        <v>664</v>
      </c>
      <c r="D70" s="278"/>
      <c r="E70" s="279"/>
      <c r="F70" s="151" t="s">
        <v>534</v>
      </c>
      <c r="G70" s="151"/>
      <c r="H70" s="151"/>
      <c r="I70" s="151"/>
      <c r="J70" s="151"/>
      <c r="K70" s="152"/>
      <c r="L70" s="153"/>
      <c r="M70" s="152"/>
      <c r="N70" s="153"/>
      <c r="O70" s="152"/>
      <c r="P70" s="152"/>
      <c r="Q70" s="154"/>
      <c r="R70" s="154"/>
      <c r="S70" s="152"/>
      <c r="T70" s="152"/>
      <c r="U70" s="152"/>
      <c r="V70" s="152"/>
      <c r="W70" s="152"/>
      <c r="X70" s="152"/>
      <c r="Y70" s="152"/>
      <c r="Z70" s="155"/>
      <c r="AA70" s="155"/>
      <c r="AB70" s="155"/>
      <c r="AC70" s="151"/>
      <c r="AD70" s="156"/>
      <c r="AE70" s="157"/>
      <c r="AF70" s="152"/>
      <c r="AG70" s="152"/>
      <c r="AH70" s="152"/>
      <c r="AI70" s="152"/>
      <c r="AJ70" s="152"/>
      <c r="AK70" s="152"/>
      <c r="AL70" s="152"/>
      <c r="AM70" s="152"/>
      <c r="AN70" s="152"/>
      <c r="AO70" s="152"/>
      <c r="AP70" s="152"/>
      <c r="AQ70" s="152"/>
      <c r="AR70" s="152"/>
      <c r="AS70" s="152"/>
      <c r="AT70" s="152"/>
      <c r="AU70" s="152"/>
      <c r="AV70" s="11"/>
      <c r="AW70" s="11"/>
      <c r="AX70" s="11"/>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row>
    <row r="71" spans="1:128" ht="17.25" customHeight="1">
      <c r="A71" s="150"/>
      <c r="B71" s="280" t="str">
        <f>CONCATENATE(B70,".1")</f>
        <v>A.II.6.1.1.1.1</v>
      </c>
      <c r="C71" s="277" t="s">
        <v>633</v>
      </c>
      <c r="D71" s="278" t="s">
        <v>630</v>
      </c>
      <c r="E71" s="279">
        <f>+(1.05+0.2+0.2)*(1.1+0.2+0.2)*(0.3+0.15+0.2)*5*0.3</f>
        <v>2.1206249999999991</v>
      </c>
      <c r="F71" s="151" t="s">
        <v>529</v>
      </c>
      <c r="G71" s="151" t="s">
        <v>585</v>
      </c>
      <c r="H71" s="151">
        <v>2500</v>
      </c>
      <c r="I71" s="151"/>
      <c r="J71" s="151"/>
      <c r="K71" s="152"/>
      <c r="L71" s="153"/>
      <c r="M71" s="152"/>
      <c r="N71" s="153"/>
      <c r="O71" s="152"/>
      <c r="P71" s="152"/>
      <c r="Q71" s="154"/>
      <c r="R71" s="154"/>
      <c r="S71" s="152"/>
      <c r="T71" s="152"/>
      <c r="U71" s="152"/>
      <c r="V71" s="152"/>
      <c r="W71" s="152"/>
      <c r="X71" s="152"/>
      <c r="Y71" s="152"/>
      <c r="Z71" s="155"/>
      <c r="AA71" s="155"/>
      <c r="AB71" s="155"/>
      <c r="AC71" s="151"/>
      <c r="AD71" s="156"/>
      <c r="AE71" s="157"/>
      <c r="AF71" s="152"/>
      <c r="AG71" s="152"/>
      <c r="AH71" s="152"/>
      <c r="AI71" s="152"/>
      <c r="AJ71" s="152"/>
      <c r="AK71" s="152"/>
      <c r="AL71" s="152"/>
      <c r="AM71" s="152"/>
      <c r="AN71" s="152"/>
      <c r="AO71" s="152"/>
      <c r="AP71" s="152"/>
      <c r="AQ71" s="152"/>
      <c r="AR71" s="152"/>
      <c r="AS71" s="152"/>
      <c r="AT71" s="152"/>
      <c r="AU71" s="152"/>
      <c r="AV71" s="11"/>
      <c r="AW71" s="11"/>
      <c r="AX71" s="11"/>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row>
    <row r="72" spans="1:128" ht="17.25" customHeight="1">
      <c r="A72" s="150"/>
      <c r="B72" s="280" t="str">
        <f>+CONCATENATE(LEFT(B71,LEN(B71)-1),VALUE(RIGHT(B71,1))+1)</f>
        <v>A.II.6.1.1.1.2</v>
      </c>
      <c r="C72" s="277" t="s">
        <v>634</v>
      </c>
      <c r="D72" s="278" t="s">
        <v>630</v>
      </c>
      <c r="E72" s="279">
        <f>+(1.05+0.2+0.2)*(1.1+0.2+0.2)*(0.3+0.15+0.2)*5*0.3</f>
        <v>2.1206249999999991</v>
      </c>
      <c r="F72" s="151" t="s">
        <v>529</v>
      </c>
      <c r="G72" s="151" t="s">
        <v>585</v>
      </c>
      <c r="H72" s="151">
        <v>2500</v>
      </c>
      <c r="I72" s="151"/>
      <c r="J72" s="151"/>
      <c r="K72" s="152"/>
      <c r="L72" s="153"/>
      <c r="M72" s="152"/>
      <c r="N72" s="153"/>
      <c r="O72" s="152"/>
      <c r="P72" s="152"/>
      <c r="Q72" s="154"/>
      <c r="R72" s="154"/>
      <c r="S72" s="152"/>
      <c r="T72" s="152"/>
      <c r="U72" s="152"/>
      <c r="V72" s="152"/>
      <c r="W72" s="152"/>
      <c r="X72" s="152"/>
      <c r="Y72" s="152"/>
      <c r="Z72" s="155"/>
      <c r="AA72" s="155"/>
      <c r="AB72" s="155"/>
      <c r="AC72" s="151"/>
      <c r="AD72" s="156"/>
      <c r="AE72" s="157"/>
      <c r="AF72" s="152"/>
      <c r="AG72" s="152"/>
      <c r="AH72" s="152"/>
      <c r="AI72" s="152"/>
      <c r="AJ72" s="152"/>
      <c r="AK72" s="152"/>
      <c r="AL72" s="152"/>
      <c r="AM72" s="152"/>
      <c r="AN72" s="152"/>
      <c r="AO72" s="152"/>
      <c r="AP72" s="152"/>
      <c r="AQ72" s="152"/>
      <c r="AR72" s="152"/>
      <c r="AS72" s="152"/>
      <c r="AT72" s="152"/>
      <c r="AU72" s="152"/>
      <c r="AV72" s="11"/>
      <c r="AW72" s="11"/>
      <c r="AX72" s="11"/>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row>
    <row r="73" spans="1:128" ht="17.25" customHeight="1">
      <c r="A73" s="150"/>
      <c r="B73" s="280" t="str">
        <f>+CONCATENATE(LEFT(B72,LEN(B72)-1),VALUE(RIGHT(B72,1))+1)</f>
        <v>A.II.6.1.1.1.3</v>
      </c>
      <c r="C73" s="277" t="s">
        <v>635</v>
      </c>
      <c r="D73" s="278" t="s">
        <v>630</v>
      </c>
      <c r="E73" s="279">
        <f>+(1.05+0.2+0.2)*(1.1+0.2+0.2)*(0.3+0.15+0.2)*5*0.4</f>
        <v>2.8274999999999992</v>
      </c>
      <c r="F73" s="151" t="s">
        <v>529</v>
      </c>
      <c r="G73" s="151" t="s">
        <v>585</v>
      </c>
      <c r="H73" s="151">
        <v>2500</v>
      </c>
      <c r="I73" s="151"/>
      <c r="J73" s="151"/>
      <c r="K73" s="152"/>
      <c r="L73" s="153"/>
      <c r="M73" s="152"/>
      <c r="N73" s="153"/>
      <c r="O73" s="152"/>
      <c r="P73" s="152"/>
      <c r="Q73" s="154"/>
      <c r="R73" s="154"/>
      <c r="S73" s="152"/>
      <c r="T73" s="152"/>
      <c r="U73" s="152"/>
      <c r="V73" s="152"/>
      <c r="W73" s="152"/>
      <c r="X73" s="152"/>
      <c r="Y73" s="152"/>
      <c r="Z73" s="155"/>
      <c r="AA73" s="155"/>
      <c r="AB73" s="155"/>
      <c r="AC73" s="151"/>
      <c r="AD73" s="156"/>
      <c r="AE73" s="157"/>
      <c r="AF73" s="152"/>
      <c r="AG73" s="152"/>
      <c r="AH73" s="152"/>
      <c r="AI73" s="152"/>
      <c r="AJ73" s="152"/>
      <c r="AK73" s="152"/>
      <c r="AL73" s="152"/>
      <c r="AM73" s="152"/>
      <c r="AN73" s="152"/>
      <c r="AO73" s="152"/>
      <c r="AP73" s="152"/>
      <c r="AQ73" s="152"/>
      <c r="AR73" s="152"/>
      <c r="AS73" s="152"/>
      <c r="AT73" s="152"/>
      <c r="AU73" s="152"/>
      <c r="AV73" s="11"/>
      <c r="AW73" s="11"/>
      <c r="AX73" s="11"/>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row>
    <row r="74" spans="1:128" ht="76.5" customHeight="1">
      <c r="A74" s="150"/>
      <c r="B74" s="280" t="str">
        <f>+CONCATENATE(LEFT(B70,LEN(B70)-1),VALUE(RIGHT(B70,1))+1)</f>
        <v>A.II.6.1.1.2</v>
      </c>
      <c r="C74" s="277" t="s">
        <v>665</v>
      </c>
      <c r="D74" s="278" t="s">
        <v>630</v>
      </c>
      <c r="E74" s="279">
        <f>+((1.45*1.5)-(1.25*1.3))*0.2*5</f>
        <v>0.54999999999999982</v>
      </c>
      <c r="F74" s="151" t="s">
        <v>524</v>
      </c>
      <c r="G74" s="151" t="s">
        <v>589</v>
      </c>
      <c r="H74" s="151">
        <v>2500</v>
      </c>
      <c r="I74" s="151"/>
      <c r="J74" s="151"/>
      <c r="K74" s="152"/>
      <c r="L74" s="153"/>
      <c r="M74" s="152"/>
      <c r="N74" s="153"/>
      <c r="O74" s="152"/>
      <c r="P74" s="152"/>
      <c r="Q74" s="154"/>
      <c r="R74" s="154"/>
      <c r="S74" s="152"/>
      <c r="T74" s="152"/>
      <c r="U74" s="152"/>
      <c r="V74" s="152"/>
      <c r="W74" s="152"/>
      <c r="X74" s="152"/>
      <c r="Y74" s="152"/>
      <c r="Z74" s="155"/>
      <c r="AA74" s="155"/>
      <c r="AB74" s="155"/>
      <c r="AC74" s="151"/>
      <c r="AD74" s="156"/>
      <c r="AE74" s="157"/>
      <c r="AF74" s="152"/>
      <c r="AG74" s="152"/>
      <c r="AH74" s="152"/>
      <c r="AI74" s="152"/>
      <c r="AJ74" s="152"/>
      <c r="AK74" s="152"/>
      <c r="AL74" s="152"/>
      <c r="AM74" s="152"/>
      <c r="AN74" s="152"/>
      <c r="AO74" s="152"/>
      <c r="AP74" s="152"/>
      <c r="AQ74" s="152"/>
      <c r="AR74" s="152"/>
      <c r="AS74" s="152"/>
      <c r="AT74" s="152"/>
      <c r="AU74" s="152"/>
      <c r="AV74" s="11"/>
      <c r="AW74" s="11"/>
      <c r="AX74" s="11"/>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row>
    <row r="75" spans="1:128" ht="63.75" customHeight="1">
      <c r="A75" s="150"/>
      <c r="B75" s="280" t="str">
        <f>+CONCATENATE(LEFT(B74,LEN(B74)-1),VALUE(RIGHT(B74,1))+1)</f>
        <v>A.II.6.1.1.3</v>
      </c>
      <c r="C75" s="277" t="s">
        <v>638</v>
      </c>
      <c r="D75" s="278" t="s">
        <v>630</v>
      </c>
      <c r="E75" s="279">
        <f>(E71+E72+E73-E74)*5</f>
        <v>32.593749999999993</v>
      </c>
      <c r="F75" s="151" t="s">
        <v>517</v>
      </c>
      <c r="G75" s="151"/>
      <c r="H75" s="151"/>
      <c r="I75" s="151"/>
      <c r="J75" s="151"/>
      <c r="K75" s="152"/>
      <c r="L75" s="153"/>
      <c r="M75" s="152"/>
      <c r="N75" s="153"/>
      <c r="O75" s="152"/>
      <c r="P75" s="152"/>
      <c r="Q75" s="154"/>
      <c r="R75" s="154"/>
      <c r="S75" s="152"/>
      <c r="T75" s="152"/>
      <c r="U75" s="152"/>
      <c r="V75" s="152"/>
      <c r="W75" s="152"/>
      <c r="X75" s="152"/>
      <c r="Y75" s="152"/>
      <c r="Z75" s="155"/>
      <c r="AA75" s="155"/>
      <c r="AB75" s="155"/>
      <c r="AC75" s="151"/>
      <c r="AD75" s="156"/>
      <c r="AE75" s="157"/>
      <c r="AF75" s="152"/>
      <c r="AG75" s="152"/>
      <c r="AH75" s="152"/>
      <c r="AI75" s="152"/>
      <c r="AJ75" s="152"/>
      <c r="AK75" s="152"/>
      <c r="AL75" s="152"/>
      <c r="AM75" s="152"/>
      <c r="AN75" s="152"/>
      <c r="AO75" s="152"/>
      <c r="AP75" s="152"/>
      <c r="AQ75" s="152"/>
      <c r="AR75" s="152"/>
      <c r="AS75" s="152"/>
      <c r="AT75" s="152"/>
      <c r="AU75" s="152"/>
      <c r="AV75" s="11"/>
      <c r="AW75" s="11"/>
      <c r="AX75" s="11"/>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row>
    <row r="76" spans="1:128" ht="17.25" customHeight="1">
      <c r="A76" s="150"/>
      <c r="B76" s="280" t="str">
        <f>+CONCATENATE(LEFT(B69,LEN(B69)-1),VALUE(RIGHT(B69,1))+1)</f>
        <v>A.II.6.1.2</v>
      </c>
      <c r="C76" s="277" t="s">
        <v>666</v>
      </c>
      <c r="D76" s="278">
        <v>0</v>
      </c>
      <c r="E76" s="279"/>
      <c r="F76" s="151" t="s">
        <v>534</v>
      </c>
      <c r="G76" s="151"/>
      <c r="H76" s="151"/>
      <c r="I76" s="151"/>
      <c r="J76" s="151"/>
      <c r="K76" s="152"/>
      <c r="L76" s="153"/>
      <c r="M76" s="152"/>
      <c r="N76" s="153"/>
      <c r="O76" s="152"/>
      <c r="P76" s="152"/>
      <c r="Q76" s="154"/>
      <c r="R76" s="154"/>
      <c r="S76" s="152"/>
      <c r="T76" s="152"/>
      <c r="U76" s="152"/>
      <c r="V76" s="152"/>
      <c r="W76" s="152"/>
      <c r="X76" s="152"/>
      <c r="Y76" s="152"/>
      <c r="Z76" s="155"/>
      <c r="AA76" s="155"/>
      <c r="AB76" s="155"/>
      <c r="AC76" s="151"/>
      <c r="AD76" s="156"/>
      <c r="AE76" s="157"/>
      <c r="AF76" s="152"/>
      <c r="AG76" s="152"/>
      <c r="AH76" s="152"/>
      <c r="AI76" s="152"/>
      <c r="AJ76" s="152"/>
      <c r="AK76" s="152"/>
      <c r="AL76" s="152"/>
      <c r="AM76" s="152"/>
      <c r="AN76" s="152"/>
      <c r="AO76" s="152"/>
      <c r="AP76" s="152"/>
      <c r="AQ76" s="152"/>
      <c r="AR76" s="152"/>
      <c r="AS76" s="152"/>
      <c r="AT76" s="152"/>
      <c r="AU76" s="152"/>
      <c r="AV76" s="11"/>
      <c r="AW76" s="11"/>
      <c r="AX76" s="11"/>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row>
    <row r="77" spans="1:128" ht="105.6">
      <c r="A77" s="150"/>
      <c r="B77" s="280" t="str">
        <f>CONCATENATE(B76,".1")</f>
        <v>A.II.6.1.2.1</v>
      </c>
      <c r="C77" s="277" t="s">
        <v>667</v>
      </c>
      <c r="D77" s="278" t="s">
        <v>630</v>
      </c>
      <c r="E77" s="279">
        <f>1.45*1.4*0.15*5</f>
        <v>1.5224999999999997</v>
      </c>
      <c r="F77" s="151" t="s">
        <v>939</v>
      </c>
      <c r="G77" s="151" t="s">
        <v>467</v>
      </c>
      <c r="H77" s="151">
        <v>2500</v>
      </c>
      <c r="I77" s="151" t="s">
        <v>366</v>
      </c>
      <c r="J77" s="151">
        <f>(H77*E77)/1000</f>
        <v>3.8062499999999995</v>
      </c>
      <c r="K77" s="152"/>
      <c r="L77" s="153">
        <f>J77</f>
        <v>3.8062499999999995</v>
      </c>
      <c r="M77" s="152" t="s">
        <v>510</v>
      </c>
      <c r="N77" s="153">
        <v>10</v>
      </c>
      <c r="O77" s="152">
        <v>10</v>
      </c>
      <c r="P77" s="152"/>
      <c r="Q77" s="154"/>
      <c r="R77" s="154"/>
      <c r="S77" s="152"/>
      <c r="T77" s="152"/>
      <c r="U77" s="152"/>
      <c r="V77" s="152"/>
      <c r="W77" s="152"/>
      <c r="X77" s="152"/>
      <c r="Y77" s="152"/>
      <c r="Z77" s="155"/>
      <c r="AA77" s="155"/>
      <c r="AB77" s="155"/>
      <c r="AC77" s="151"/>
      <c r="AD77" s="156"/>
      <c r="AE77" s="157"/>
      <c r="AF77" s="152"/>
      <c r="AG77" s="152"/>
      <c r="AH77" s="152"/>
      <c r="AI77" s="152"/>
      <c r="AJ77" s="152"/>
      <c r="AK77" s="152"/>
      <c r="AL77" s="152"/>
      <c r="AM77" s="152"/>
      <c r="AN77" s="152"/>
      <c r="AO77" s="152"/>
      <c r="AP77" s="152"/>
      <c r="AQ77" s="152"/>
      <c r="AR77" s="152"/>
      <c r="AS77" s="152"/>
      <c r="AT77" s="152"/>
      <c r="AU77" s="152"/>
      <c r="AV77" s="11"/>
      <c r="AW77" s="11"/>
      <c r="AX77" s="11"/>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row>
    <row r="78" spans="1:128" ht="66">
      <c r="A78" s="150"/>
      <c r="B78" s="280" t="str">
        <f>+CONCATENATE(LEFT(B77,LEN(B77)-1),VALUE(RIGHT(B77,1))+1)</f>
        <v>A.II.6.1.2.2</v>
      </c>
      <c r="C78" s="277" t="s">
        <v>668</v>
      </c>
      <c r="D78" s="278" t="s">
        <v>630</v>
      </c>
      <c r="E78" s="279">
        <f>1.45*1.5*0.15*5+(0.375+0.15+0.006)*5</f>
        <v>4.2862499999999999</v>
      </c>
      <c r="F78" s="151" t="s">
        <v>939</v>
      </c>
      <c r="G78" s="151" t="s">
        <v>467</v>
      </c>
      <c r="H78" s="151">
        <v>2500</v>
      </c>
      <c r="I78" s="151" t="s">
        <v>366</v>
      </c>
      <c r="J78" s="151">
        <f>(H78*E78)/1000</f>
        <v>10.715624999999999</v>
      </c>
      <c r="K78" s="152"/>
      <c r="L78" s="153">
        <f>J78</f>
        <v>10.715624999999999</v>
      </c>
      <c r="M78" s="152" t="s">
        <v>510</v>
      </c>
      <c r="N78" s="153">
        <f>0.1*E78</f>
        <v>0.42862500000000003</v>
      </c>
      <c r="O78" s="152">
        <v>10</v>
      </c>
      <c r="P78" s="152"/>
      <c r="Q78" s="154"/>
      <c r="R78" s="154"/>
      <c r="S78" s="152"/>
      <c r="T78" s="152"/>
      <c r="U78" s="152"/>
      <c r="V78" s="152"/>
      <c r="W78" s="152"/>
      <c r="X78" s="152"/>
      <c r="Y78" s="152"/>
      <c r="Z78" s="155"/>
      <c r="AA78" s="155"/>
      <c r="AB78" s="155"/>
      <c r="AC78" s="151"/>
      <c r="AD78" s="156"/>
      <c r="AE78" s="157"/>
      <c r="AF78" s="152"/>
      <c r="AG78" s="152"/>
      <c r="AH78" s="152"/>
      <c r="AI78" s="152"/>
      <c r="AJ78" s="152"/>
      <c r="AK78" s="152"/>
      <c r="AL78" s="152"/>
      <c r="AM78" s="152"/>
      <c r="AN78" s="152"/>
      <c r="AO78" s="152"/>
      <c r="AP78" s="152"/>
      <c r="AQ78" s="152"/>
      <c r="AR78" s="152"/>
      <c r="AS78" s="152"/>
      <c r="AT78" s="152"/>
      <c r="AU78" s="152"/>
      <c r="AV78" s="11"/>
      <c r="AW78" s="11"/>
      <c r="AX78" s="11"/>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row>
    <row r="79" spans="1:128" ht="17.25" customHeight="1">
      <c r="A79" s="150"/>
      <c r="B79" s="280" t="str">
        <f>+CONCATENATE(LEFT(B76,LEN(B76)-1),VALUE(RIGHT(B76,1))+1)</f>
        <v>A.II.6.1.3</v>
      </c>
      <c r="C79" s="277" t="s">
        <v>669</v>
      </c>
      <c r="D79" s="278">
        <v>0</v>
      </c>
      <c r="E79" s="279"/>
      <c r="F79" s="151" t="s">
        <v>534</v>
      </c>
      <c r="G79" s="151"/>
      <c r="H79" s="151"/>
      <c r="I79" s="151"/>
      <c r="J79" s="151"/>
      <c r="K79" s="152"/>
      <c r="L79" s="153"/>
      <c r="M79" s="152"/>
      <c r="N79" s="153"/>
      <c r="O79" s="152"/>
      <c r="P79" s="152"/>
      <c r="Q79" s="154"/>
      <c r="R79" s="154"/>
      <c r="S79" s="152"/>
      <c r="T79" s="152"/>
      <c r="U79" s="152"/>
      <c r="V79" s="152"/>
      <c r="W79" s="152"/>
      <c r="X79" s="152"/>
      <c r="Y79" s="152"/>
      <c r="Z79" s="155"/>
      <c r="AA79" s="155"/>
      <c r="AB79" s="155"/>
      <c r="AC79" s="151"/>
      <c r="AD79" s="156"/>
      <c r="AE79" s="157"/>
      <c r="AF79" s="152"/>
      <c r="AG79" s="152"/>
      <c r="AH79" s="152"/>
      <c r="AI79" s="152"/>
      <c r="AJ79" s="152"/>
      <c r="AK79" s="152"/>
      <c r="AL79" s="152"/>
      <c r="AM79" s="152"/>
      <c r="AN79" s="152"/>
      <c r="AO79" s="152"/>
      <c r="AP79" s="152"/>
      <c r="AQ79" s="152"/>
      <c r="AR79" s="152"/>
      <c r="AS79" s="152"/>
      <c r="AT79" s="152"/>
      <c r="AU79" s="152"/>
      <c r="AV79" s="11"/>
      <c r="AW79" s="11"/>
      <c r="AX79" s="11"/>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row>
    <row r="80" spans="1:128" ht="51" customHeight="1">
      <c r="A80" s="150"/>
      <c r="B80" s="280" t="str">
        <f>CONCATENATE(B79,".1")</f>
        <v>A.II.6.1.3.1</v>
      </c>
      <c r="C80" s="277" t="s">
        <v>670</v>
      </c>
      <c r="D80" s="278" t="s">
        <v>623</v>
      </c>
      <c r="E80" s="279">
        <f>+(3.25+1.43+0.06)*5</f>
        <v>23.699999999999996</v>
      </c>
      <c r="F80" s="151" t="s">
        <v>534</v>
      </c>
      <c r="G80" s="151"/>
      <c r="H80" s="151"/>
      <c r="I80" s="151"/>
      <c r="J80" s="151"/>
      <c r="K80" s="152"/>
      <c r="L80" s="153"/>
      <c r="M80" s="152"/>
      <c r="N80" s="153"/>
      <c r="O80" s="152"/>
      <c r="P80" s="152"/>
      <c r="Q80" s="154"/>
      <c r="R80" s="154"/>
      <c r="S80" s="152"/>
      <c r="T80" s="152"/>
      <c r="U80" s="152"/>
      <c r="V80" s="152"/>
      <c r="W80" s="152"/>
      <c r="X80" s="152"/>
      <c r="Y80" s="152"/>
      <c r="Z80" s="155"/>
      <c r="AA80" s="155"/>
      <c r="AB80" s="155"/>
      <c r="AC80" s="151"/>
      <c r="AD80" s="156"/>
      <c r="AE80" s="157"/>
      <c r="AF80" s="152"/>
      <c r="AG80" s="152"/>
      <c r="AH80" s="152"/>
      <c r="AI80" s="152"/>
      <c r="AJ80" s="152"/>
      <c r="AK80" s="152"/>
      <c r="AL80" s="152"/>
      <c r="AM80" s="152"/>
      <c r="AN80" s="152"/>
      <c r="AO80" s="152"/>
      <c r="AP80" s="152"/>
      <c r="AQ80" s="152"/>
      <c r="AR80" s="152"/>
      <c r="AS80" s="152"/>
      <c r="AT80" s="152"/>
      <c r="AU80" s="152"/>
      <c r="AV80" s="11"/>
      <c r="AW80" s="11"/>
      <c r="AX80" s="11"/>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row>
    <row r="81" spans="1:128" ht="25.5" customHeight="1">
      <c r="A81" s="150"/>
      <c r="B81" s="280" t="str">
        <f>CONCATENATE(B79,".2")</f>
        <v>A.II.6.1.3.2</v>
      </c>
      <c r="C81" s="277" t="s">
        <v>671</v>
      </c>
      <c r="D81" s="278" t="s">
        <v>623</v>
      </c>
      <c r="E81" s="279">
        <f>+(1.225+0.495+0.09)*5</f>
        <v>9.0500000000000007</v>
      </c>
      <c r="F81" s="151" t="s">
        <v>534</v>
      </c>
      <c r="G81" s="151"/>
      <c r="H81" s="151"/>
      <c r="I81" s="151"/>
      <c r="J81" s="151"/>
      <c r="K81" s="152"/>
      <c r="L81" s="153"/>
      <c r="M81" s="152"/>
      <c r="N81" s="153"/>
      <c r="O81" s="152"/>
      <c r="P81" s="152"/>
      <c r="Q81" s="154"/>
      <c r="R81" s="154"/>
      <c r="S81" s="152"/>
      <c r="T81" s="152"/>
      <c r="U81" s="152"/>
      <c r="V81" s="152"/>
      <c r="W81" s="152"/>
      <c r="X81" s="152"/>
      <c r="Y81" s="152"/>
      <c r="Z81" s="155"/>
      <c r="AA81" s="155"/>
      <c r="AB81" s="155"/>
      <c r="AC81" s="151"/>
      <c r="AD81" s="156"/>
      <c r="AE81" s="157"/>
      <c r="AF81" s="152"/>
      <c r="AG81" s="152"/>
      <c r="AH81" s="152"/>
      <c r="AI81" s="152"/>
      <c r="AJ81" s="152"/>
      <c r="AK81" s="152"/>
      <c r="AL81" s="152"/>
      <c r="AM81" s="152"/>
      <c r="AN81" s="152"/>
      <c r="AO81" s="152"/>
      <c r="AP81" s="152"/>
      <c r="AQ81" s="152"/>
      <c r="AR81" s="152"/>
      <c r="AS81" s="152"/>
      <c r="AT81" s="152"/>
      <c r="AU81" s="152"/>
      <c r="AV81" s="11"/>
      <c r="AW81" s="11"/>
      <c r="AX81" s="11"/>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row>
    <row r="82" spans="1:128" ht="17.25" customHeight="1">
      <c r="A82" s="150"/>
      <c r="B82" s="280" t="str">
        <f>+CONCATENATE(LEFT(B79,LEN(B79)-1),VALUE(RIGHT(B79,1))+1)</f>
        <v>A.II.6.1.4</v>
      </c>
      <c r="C82" s="277" t="s">
        <v>672</v>
      </c>
      <c r="D82" s="278">
        <v>0</v>
      </c>
      <c r="E82" s="279"/>
      <c r="F82" s="151" t="s">
        <v>534</v>
      </c>
      <c r="G82" s="151"/>
      <c r="H82" s="151"/>
      <c r="I82" s="151"/>
      <c r="J82" s="151"/>
      <c r="K82" s="152"/>
      <c r="L82" s="153"/>
      <c r="M82" s="152"/>
      <c r="N82" s="153"/>
      <c r="O82" s="152"/>
      <c r="P82" s="152"/>
      <c r="Q82" s="154"/>
      <c r="R82" s="154"/>
      <c r="S82" s="152"/>
      <c r="T82" s="152"/>
      <c r="U82" s="152"/>
      <c r="V82" s="152"/>
      <c r="W82" s="152"/>
      <c r="X82" s="152"/>
      <c r="Y82" s="152"/>
      <c r="Z82" s="155"/>
      <c r="AA82" s="155"/>
      <c r="AB82" s="155"/>
      <c r="AC82" s="151"/>
      <c r="AD82" s="156"/>
      <c r="AE82" s="157"/>
      <c r="AF82" s="152"/>
      <c r="AG82" s="152"/>
      <c r="AH82" s="152"/>
      <c r="AI82" s="152"/>
      <c r="AJ82" s="152"/>
      <c r="AK82" s="152"/>
      <c r="AL82" s="152"/>
      <c r="AM82" s="152"/>
      <c r="AN82" s="152"/>
      <c r="AO82" s="152"/>
      <c r="AP82" s="152"/>
      <c r="AQ82" s="152"/>
      <c r="AR82" s="152"/>
      <c r="AS82" s="152"/>
      <c r="AT82" s="152"/>
      <c r="AU82" s="152"/>
      <c r="AV82" s="11"/>
      <c r="AW82" s="11"/>
      <c r="AX82" s="11"/>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row>
    <row r="83" spans="1:128" ht="26.4">
      <c r="A83" s="150"/>
      <c r="B83" s="280" t="str">
        <f>CONCATENATE(B82,".1")</f>
        <v>A.II.6.1.4.1</v>
      </c>
      <c r="C83" s="277" t="s">
        <v>673</v>
      </c>
      <c r="D83" s="278" t="s">
        <v>608</v>
      </c>
      <c r="E83" s="279">
        <v>5</v>
      </c>
      <c r="F83" s="151" t="s">
        <v>537</v>
      </c>
      <c r="G83" s="151"/>
      <c r="H83" s="151"/>
      <c r="I83" s="151"/>
      <c r="J83" s="151"/>
      <c r="K83" s="152"/>
      <c r="L83" s="153"/>
      <c r="M83" s="152"/>
      <c r="N83" s="153"/>
      <c r="O83" s="152"/>
      <c r="P83" s="152"/>
      <c r="Q83" s="154"/>
      <c r="R83" s="154"/>
      <c r="S83" s="152"/>
      <c r="T83" s="152"/>
      <c r="U83" s="152"/>
      <c r="V83" s="152"/>
      <c r="W83" s="152"/>
      <c r="X83" s="152"/>
      <c r="Y83" s="152"/>
      <c r="Z83" s="155"/>
      <c r="AA83" s="155"/>
      <c r="AB83" s="155"/>
      <c r="AC83" s="151"/>
      <c r="AD83" s="156"/>
      <c r="AE83" s="157"/>
      <c r="AF83" s="152"/>
      <c r="AG83" s="152"/>
      <c r="AH83" s="152"/>
      <c r="AI83" s="152"/>
      <c r="AJ83" s="152"/>
      <c r="AK83" s="152"/>
      <c r="AL83" s="152"/>
      <c r="AM83" s="152"/>
      <c r="AN83" s="152"/>
      <c r="AO83" s="152"/>
      <c r="AP83" s="152"/>
      <c r="AQ83" s="152"/>
      <c r="AR83" s="152"/>
      <c r="AS83" s="152"/>
      <c r="AT83" s="152"/>
      <c r="AU83" s="152"/>
      <c r="AV83" s="11"/>
      <c r="AW83" s="11"/>
      <c r="AX83" s="11"/>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row>
    <row r="84" spans="1:128" ht="17.25" customHeight="1">
      <c r="A84" s="150"/>
      <c r="B84" s="280" t="str">
        <f>+CONCATENATE(LEFT(B82,LEN(B82)-1),VALUE(RIGHT(B82,1))+1)</f>
        <v>A.II.6.1.5</v>
      </c>
      <c r="C84" s="277" t="s">
        <v>674</v>
      </c>
      <c r="D84" s="278">
        <v>0</v>
      </c>
      <c r="E84" s="279"/>
      <c r="F84" s="151" t="s">
        <v>534</v>
      </c>
      <c r="G84" s="151"/>
      <c r="H84" s="151"/>
      <c r="I84" s="151"/>
      <c r="J84" s="151"/>
      <c r="K84" s="152"/>
      <c r="L84" s="153"/>
      <c r="M84" s="152"/>
      <c r="N84" s="153"/>
      <c r="O84" s="152"/>
      <c r="P84" s="152"/>
      <c r="Q84" s="154"/>
      <c r="R84" s="154"/>
      <c r="S84" s="152"/>
      <c r="T84" s="152"/>
      <c r="U84" s="152"/>
      <c r="V84" s="152"/>
      <c r="W84" s="152"/>
      <c r="X84" s="152"/>
      <c r="Y84" s="152"/>
      <c r="Z84" s="155"/>
      <c r="AA84" s="155"/>
      <c r="AB84" s="155"/>
      <c r="AC84" s="151"/>
      <c r="AD84" s="156"/>
      <c r="AE84" s="157"/>
      <c r="AF84" s="152"/>
      <c r="AG84" s="152"/>
      <c r="AH84" s="152"/>
      <c r="AI84" s="152"/>
      <c r="AJ84" s="152"/>
      <c r="AK84" s="152"/>
      <c r="AL84" s="152"/>
      <c r="AM84" s="152"/>
      <c r="AN84" s="152"/>
      <c r="AO84" s="152"/>
      <c r="AP84" s="152"/>
      <c r="AQ84" s="152"/>
      <c r="AR84" s="152"/>
      <c r="AS84" s="152"/>
      <c r="AT84" s="152"/>
      <c r="AU84" s="152"/>
      <c r="AV84" s="11"/>
      <c r="AW84" s="11"/>
      <c r="AX84" s="11"/>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row>
    <row r="85" spans="1:128" ht="17.25" customHeight="1">
      <c r="A85" s="150"/>
      <c r="B85" s="280" t="str">
        <f>CONCATENATE(B84,".1")</f>
        <v>A.II.6.1.5.1</v>
      </c>
      <c r="C85" s="277" t="s">
        <v>640</v>
      </c>
      <c r="D85" s="278">
        <v>0</v>
      </c>
      <c r="E85" s="279">
        <v>0</v>
      </c>
      <c r="F85" s="151" t="s">
        <v>534</v>
      </c>
      <c r="G85" s="151"/>
      <c r="H85" s="151"/>
      <c r="I85" s="151"/>
      <c r="J85" s="151"/>
      <c r="K85" s="152"/>
      <c r="L85" s="153"/>
      <c r="M85" s="152"/>
      <c r="N85" s="153"/>
      <c r="O85" s="152"/>
      <c r="P85" s="152"/>
      <c r="Q85" s="154"/>
      <c r="R85" s="154"/>
      <c r="S85" s="152"/>
      <c r="T85" s="152"/>
      <c r="U85" s="152"/>
      <c r="V85" s="152"/>
      <c r="W85" s="152"/>
      <c r="X85" s="152"/>
      <c r="Y85" s="152"/>
      <c r="Z85" s="155"/>
      <c r="AA85" s="155"/>
      <c r="AB85" s="155"/>
      <c r="AC85" s="151"/>
      <c r="AD85" s="156"/>
      <c r="AE85" s="157"/>
      <c r="AF85" s="152"/>
      <c r="AG85" s="152"/>
      <c r="AH85" s="152"/>
      <c r="AI85" s="152"/>
      <c r="AJ85" s="152"/>
      <c r="AK85" s="152"/>
      <c r="AL85" s="152"/>
      <c r="AM85" s="152"/>
      <c r="AN85" s="152"/>
      <c r="AO85" s="152"/>
      <c r="AP85" s="152"/>
      <c r="AQ85" s="152"/>
      <c r="AR85" s="152"/>
      <c r="AS85" s="152"/>
      <c r="AT85" s="152"/>
      <c r="AU85" s="152"/>
      <c r="AV85" s="11"/>
      <c r="AW85" s="11"/>
      <c r="AX85" s="11"/>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row>
    <row r="86" spans="1:128" ht="17.25" customHeight="1">
      <c r="A86" s="150"/>
      <c r="B86" s="280" t="str">
        <f>CONCATENATE(B85,".1")</f>
        <v>A.II.6.1.5.1.1</v>
      </c>
      <c r="C86" s="277" t="s">
        <v>675</v>
      </c>
      <c r="D86" s="278"/>
      <c r="E86" s="279"/>
      <c r="F86" s="151" t="s">
        <v>534</v>
      </c>
      <c r="G86" s="151"/>
      <c r="H86" s="151"/>
      <c r="I86" s="151"/>
      <c r="J86" s="151"/>
      <c r="K86" s="152"/>
      <c r="L86" s="153"/>
      <c r="M86" s="152"/>
      <c r="N86" s="153"/>
      <c r="O86" s="152"/>
      <c r="P86" s="152"/>
      <c r="Q86" s="154"/>
      <c r="R86" s="154"/>
      <c r="S86" s="152"/>
      <c r="T86" s="152"/>
      <c r="U86" s="152"/>
      <c r="V86" s="152"/>
      <c r="W86" s="152"/>
      <c r="X86" s="152"/>
      <c r="Y86" s="152"/>
      <c r="Z86" s="155"/>
      <c r="AA86" s="155"/>
      <c r="AB86" s="155"/>
      <c r="AC86" s="151"/>
      <c r="AD86" s="156"/>
      <c r="AE86" s="157"/>
      <c r="AF86" s="152"/>
      <c r="AG86" s="152"/>
      <c r="AH86" s="152"/>
      <c r="AI86" s="152"/>
      <c r="AJ86" s="152"/>
      <c r="AK86" s="152"/>
      <c r="AL86" s="152"/>
      <c r="AM86" s="152"/>
      <c r="AN86" s="152"/>
      <c r="AO86" s="152"/>
      <c r="AP86" s="152"/>
      <c r="AQ86" s="152"/>
      <c r="AR86" s="152"/>
      <c r="AS86" s="152"/>
      <c r="AT86" s="152"/>
      <c r="AU86" s="152"/>
      <c r="AV86" s="11"/>
      <c r="AW86" s="11"/>
      <c r="AX86" s="11"/>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row>
    <row r="87" spans="1:128" ht="17.25" customHeight="1">
      <c r="A87" s="150"/>
      <c r="B87" s="280" t="str">
        <f>CONCATENATE(B86,".1")</f>
        <v>A.II.6.1.5.1.1.1</v>
      </c>
      <c r="C87" s="291" t="s">
        <v>676</v>
      </c>
      <c r="D87" s="296"/>
      <c r="E87" s="294"/>
      <c r="F87" s="151" t="s">
        <v>534</v>
      </c>
      <c r="G87" s="151"/>
      <c r="H87" s="151"/>
      <c r="I87" s="151"/>
      <c r="J87" s="151"/>
      <c r="K87" s="152"/>
      <c r="L87" s="153"/>
      <c r="M87" s="152"/>
      <c r="N87" s="153"/>
      <c r="O87" s="152"/>
      <c r="P87" s="152"/>
      <c r="Q87" s="154"/>
      <c r="R87" s="154"/>
      <c r="S87" s="152"/>
      <c r="T87" s="152"/>
      <c r="U87" s="152"/>
      <c r="V87" s="152"/>
      <c r="W87" s="152"/>
      <c r="X87" s="152"/>
      <c r="Y87" s="152"/>
      <c r="Z87" s="155"/>
      <c r="AA87" s="155"/>
      <c r="AB87" s="155"/>
      <c r="AC87" s="151"/>
      <c r="AD87" s="156"/>
      <c r="AE87" s="157"/>
      <c r="AF87" s="152"/>
      <c r="AG87" s="152"/>
      <c r="AH87" s="152"/>
      <c r="AI87" s="152"/>
      <c r="AJ87" s="152"/>
      <c r="AK87" s="152"/>
      <c r="AL87" s="152"/>
      <c r="AM87" s="152"/>
      <c r="AN87" s="152"/>
      <c r="AO87" s="152"/>
      <c r="AP87" s="152"/>
      <c r="AQ87" s="152"/>
      <c r="AR87" s="152"/>
      <c r="AS87" s="152"/>
      <c r="AT87" s="152"/>
      <c r="AU87" s="152"/>
      <c r="AV87" s="11"/>
      <c r="AW87" s="11"/>
      <c r="AX87" s="11"/>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row>
    <row r="88" spans="1:128" ht="39.6">
      <c r="A88" s="150"/>
      <c r="B88" s="280" t="str">
        <f>CONCATENATE(B87,".1")</f>
        <v>A.II.6.1.5.1.1.1.1</v>
      </c>
      <c r="C88" s="291" t="s">
        <v>677</v>
      </c>
      <c r="D88" s="296" t="s">
        <v>608</v>
      </c>
      <c r="E88" s="294">
        <v>5</v>
      </c>
      <c r="F88" s="151" t="s">
        <v>537</v>
      </c>
      <c r="G88" s="151"/>
      <c r="H88" s="151"/>
      <c r="I88" s="151"/>
      <c r="J88" s="151"/>
      <c r="K88" s="152"/>
      <c r="L88" s="153"/>
      <c r="M88" s="152"/>
      <c r="N88" s="153"/>
      <c r="O88" s="152"/>
      <c r="P88" s="152"/>
      <c r="Q88" s="154"/>
      <c r="R88" s="154"/>
      <c r="S88" s="152"/>
      <c r="T88" s="152"/>
      <c r="U88" s="152"/>
      <c r="V88" s="152"/>
      <c r="W88" s="152"/>
      <c r="X88" s="152"/>
      <c r="Y88" s="152"/>
      <c r="Z88" s="155"/>
      <c r="AA88" s="155"/>
      <c r="AB88" s="155"/>
      <c r="AC88" s="151"/>
      <c r="AD88" s="156"/>
      <c r="AE88" s="157"/>
      <c r="AF88" s="152"/>
      <c r="AG88" s="152"/>
      <c r="AH88" s="152"/>
      <c r="AI88" s="152"/>
      <c r="AJ88" s="152"/>
      <c r="AK88" s="152"/>
      <c r="AL88" s="152"/>
      <c r="AM88" s="152"/>
      <c r="AN88" s="152"/>
      <c r="AO88" s="152"/>
      <c r="AP88" s="152"/>
      <c r="AQ88" s="152"/>
      <c r="AR88" s="152"/>
      <c r="AS88" s="152"/>
      <c r="AT88" s="152"/>
      <c r="AU88" s="152"/>
      <c r="AV88" s="11"/>
      <c r="AW88" s="11"/>
      <c r="AX88" s="11"/>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row>
    <row r="89" spans="1:128" ht="17.25" customHeight="1">
      <c r="A89" s="150"/>
      <c r="B89" s="280" t="str">
        <f>+CONCATENATE(LEFT(B86,LEN(B86)-1),VALUE(RIGHT(B86,1))+1)</f>
        <v>A.II.6.1.5.1.2</v>
      </c>
      <c r="C89" s="277" t="s">
        <v>678</v>
      </c>
      <c r="D89" s="278"/>
      <c r="E89" s="279"/>
      <c r="F89" s="151" t="s">
        <v>534</v>
      </c>
      <c r="G89" s="151"/>
      <c r="H89" s="151"/>
      <c r="I89" s="151"/>
      <c r="J89" s="151"/>
      <c r="K89" s="152"/>
      <c r="L89" s="153"/>
      <c r="M89" s="152"/>
      <c r="N89" s="153"/>
      <c r="O89" s="152"/>
      <c r="P89" s="152"/>
      <c r="Q89" s="154"/>
      <c r="R89" s="154"/>
      <c r="S89" s="152"/>
      <c r="T89" s="152"/>
      <c r="U89" s="152"/>
      <c r="V89" s="152"/>
      <c r="W89" s="152"/>
      <c r="X89" s="152"/>
      <c r="Y89" s="152"/>
      <c r="Z89" s="155"/>
      <c r="AA89" s="155"/>
      <c r="AB89" s="155"/>
      <c r="AC89" s="151"/>
      <c r="AD89" s="156"/>
      <c r="AE89" s="157"/>
      <c r="AF89" s="152"/>
      <c r="AG89" s="152"/>
      <c r="AH89" s="152"/>
      <c r="AI89" s="152"/>
      <c r="AJ89" s="152"/>
      <c r="AK89" s="152"/>
      <c r="AL89" s="152"/>
      <c r="AM89" s="152"/>
      <c r="AN89" s="152"/>
      <c r="AO89" s="152"/>
      <c r="AP89" s="152"/>
      <c r="AQ89" s="152"/>
      <c r="AR89" s="152"/>
      <c r="AS89" s="152"/>
      <c r="AT89" s="152"/>
      <c r="AU89" s="152"/>
      <c r="AV89" s="11"/>
      <c r="AW89" s="11"/>
      <c r="AX89" s="11"/>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row>
    <row r="90" spans="1:128" ht="17.25" customHeight="1">
      <c r="A90" s="150"/>
      <c r="B90" s="280" t="str">
        <f>CONCATENATE(B89,".1")</f>
        <v>A.II.6.1.5.1.2.1</v>
      </c>
      <c r="C90" s="291" t="s">
        <v>679</v>
      </c>
      <c r="D90" s="296"/>
      <c r="E90" s="294"/>
      <c r="F90" s="151" t="s">
        <v>534</v>
      </c>
      <c r="G90" s="151"/>
      <c r="H90" s="151"/>
      <c r="I90" s="151"/>
      <c r="J90" s="151"/>
      <c r="K90" s="152"/>
      <c r="L90" s="153"/>
      <c r="M90" s="152"/>
      <c r="N90" s="153"/>
      <c r="O90" s="152"/>
      <c r="P90" s="152"/>
      <c r="Q90" s="154"/>
      <c r="R90" s="154"/>
      <c r="S90" s="152"/>
      <c r="T90" s="152"/>
      <c r="U90" s="152"/>
      <c r="V90" s="152"/>
      <c r="W90" s="152"/>
      <c r="X90" s="152"/>
      <c r="Y90" s="152"/>
      <c r="Z90" s="155"/>
      <c r="AA90" s="155"/>
      <c r="AB90" s="155"/>
      <c r="AC90" s="151"/>
      <c r="AD90" s="156"/>
      <c r="AE90" s="157"/>
      <c r="AF90" s="152"/>
      <c r="AG90" s="152"/>
      <c r="AH90" s="152"/>
      <c r="AI90" s="152"/>
      <c r="AJ90" s="152"/>
      <c r="AK90" s="152"/>
      <c r="AL90" s="152"/>
      <c r="AM90" s="152"/>
      <c r="AN90" s="152"/>
      <c r="AO90" s="152"/>
      <c r="AP90" s="152"/>
      <c r="AQ90" s="152"/>
      <c r="AR90" s="152"/>
      <c r="AS90" s="152"/>
      <c r="AT90" s="152"/>
      <c r="AU90" s="152"/>
      <c r="AV90" s="11"/>
      <c r="AW90" s="11"/>
      <c r="AX90" s="11"/>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row>
    <row r="91" spans="1:128" ht="39.6">
      <c r="A91" s="150"/>
      <c r="B91" s="292" t="str">
        <f>CONCATENATE(B90,".1")</f>
        <v>A.II.6.1.5.1.2.1.1</v>
      </c>
      <c r="C91" s="291" t="s">
        <v>680</v>
      </c>
      <c r="D91" s="296" t="s">
        <v>608</v>
      </c>
      <c r="E91" s="294">
        <v>5</v>
      </c>
      <c r="F91" s="151" t="s">
        <v>939</v>
      </c>
      <c r="G91" s="151"/>
      <c r="H91" s="151"/>
      <c r="I91" s="151"/>
      <c r="J91" s="151"/>
      <c r="K91" s="152"/>
      <c r="L91" s="153"/>
      <c r="M91" s="152"/>
      <c r="N91" s="153"/>
      <c r="O91" s="152"/>
      <c r="P91" s="152"/>
      <c r="Q91" s="154"/>
      <c r="R91" s="154"/>
      <c r="S91" s="152"/>
      <c r="T91" s="152"/>
      <c r="U91" s="152"/>
      <c r="V91" s="152"/>
      <c r="W91" s="152"/>
      <c r="X91" s="152"/>
      <c r="Y91" s="152"/>
      <c r="Z91" s="155"/>
      <c r="AA91" s="155"/>
      <c r="AB91" s="155"/>
      <c r="AC91" s="151"/>
      <c r="AD91" s="156"/>
      <c r="AE91" s="157"/>
      <c r="AF91" s="152"/>
      <c r="AG91" s="152"/>
      <c r="AH91" s="152"/>
      <c r="AI91" s="152"/>
      <c r="AJ91" s="152"/>
      <c r="AK91" s="152"/>
      <c r="AL91" s="152"/>
      <c r="AM91" s="152"/>
      <c r="AN91" s="152"/>
      <c r="AO91" s="152"/>
      <c r="AP91" s="152"/>
      <c r="AQ91" s="152"/>
      <c r="AR91" s="152"/>
      <c r="AS91" s="152"/>
      <c r="AT91" s="152"/>
      <c r="AU91" s="152"/>
      <c r="AV91" s="11"/>
      <c r="AW91" s="11"/>
      <c r="AX91" s="11"/>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row>
    <row r="92" spans="1:128" ht="17.25" customHeight="1">
      <c r="A92" s="150"/>
      <c r="B92" s="292" t="str">
        <f>+CONCATENATE(LEFT(B90,LEN(B90)-1),VALUE(RIGHT(B90,1))+1)</f>
        <v>A.II.6.1.5.1.2.2</v>
      </c>
      <c r="C92" s="291" t="s">
        <v>681</v>
      </c>
      <c r="D92" s="296"/>
      <c r="E92" s="294"/>
      <c r="F92" s="151" t="s">
        <v>534</v>
      </c>
      <c r="G92" s="151"/>
      <c r="H92" s="151"/>
      <c r="I92" s="151"/>
      <c r="J92" s="151"/>
      <c r="K92" s="152"/>
      <c r="L92" s="153"/>
      <c r="M92" s="152"/>
      <c r="N92" s="153"/>
      <c r="O92" s="152"/>
      <c r="P92" s="152"/>
      <c r="Q92" s="154"/>
      <c r="R92" s="154"/>
      <c r="S92" s="152"/>
      <c r="T92" s="152"/>
      <c r="U92" s="152"/>
      <c r="V92" s="152"/>
      <c r="W92" s="152"/>
      <c r="X92" s="152"/>
      <c r="Y92" s="152"/>
      <c r="Z92" s="155"/>
      <c r="AA92" s="155"/>
      <c r="AB92" s="155"/>
      <c r="AC92" s="151"/>
      <c r="AD92" s="156"/>
      <c r="AE92" s="157"/>
      <c r="AF92" s="152"/>
      <c r="AG92" s="152"/>
      <c r="AH92" s="152"/>
      <c r="AI92" s="152"/>
      <c r="AJ92" s="152"/>
      <c r="AK92" s="152"/>
      <c r="AL92" s="152"/>
      <c r="AM92" s="152"/>
      <c r="AN92" s="152"/>
      <c r="AO92" s="152"/>
      <c r="AP92" s="152"/>
      <c r="AQ92" s="152"/>
      <c r="AR92" s="152"/>
      <c r="AS92" s="152"/>
      <c r="AT92" s="152"/>
      <c r="AU92" s="152"/>
      <c r="AV92" s="11"/>
      <c r="AW92" s="11"/>
      <c r="AX92" s="11"/>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row>
    <row r="93" spans="1:128" ht="39.6">
      <c r="A93" s="150"/>
      <c r="B93" s="292" t="str">
        <f>CONCATENATE(B92,".1")</f>
        <v>A.II.6.1.5.1.2.2.1</v>
      </c>
      <c r="C93" s="291" t="s">
        <v>682</v>
      </c>
      <c r="D93" s="296" t="s">
        <v>608</v>
      </c>
      <c r="E93" s="294">
        <v>5</v>
      </c>
      <c r="F93" s="151" t="s">
        <v>939</v>
      </c>
      <c r="G93" s="151"/>
      <c r="H93" s="151"/>
      <c r="I93" s="151"/>
      <c r="J93" s="151"/>
      <c r="K93" s="152"/>
      <c r="L93" s="153"/>
      <c r="M93" s="152"/>
      <c r="N93" s="153"/>
      <c r="O93" s="152"/>
      <c r="P93" s="152"/>
      <c r="Q93" s="154"/>
      <c r="R93" s="154"/>
      <c r="S93" s="152"/>
      <c r="T93" s="152"/>
      <c r="U93" s="152"/>
      <c r="V93" s="152"/>
      <c r="W93" s="152"/>
      <c r="X93" s="152"/>
      <c r="Y93" s="152"/>
      <c r="Z93" s="155"/>
      <c r="AA93" s="155"/>
      <c r="AB93" s="155"/>
      <c r="AC93" s="151"/>
      <c r="AD93" s="156"/>
      <c r="AE93" s="157"/>
      <c r="AF93" s="152"/>
      <c r="AG93" s="152"/>
      <c r="AH93" s="152"/>
      <c r="AI93" s="152"/>
      <c r="AJ93" s="152"/>
      <c r="AK93" s="152"/>
      <c r="AL93" s="152"/>
      <c r="AM93" s="152"/>
      <c r="AN93" s="152"/>
      <c r="AO93" s="152"/>
      <c r="AP93" s="152"/>
      <c r="AQ93" s="152"/>
      <c r="AR93" s="152"/>
      <c r="AS93" s="152"/>
      <c r="AT93" s="152"/>
      <c r="AU93" s="152"/>
      <c r="AV93" s="11"/>
      <c r="AW93" s="11"/>
      <c r="AX93" s="11"/>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row>
    <row r="94" spans="1:128" ht="18">
      <c r="A94" s="150"/>
      <c r="B94" s="292" t="str">
        <f>+CONCATENATE(LEFT(B93,LEN(B93)-1),VALUE(RIGHT(B93,1))+1)</f>
        <v>A.II.6.1.5.1.2.2.2</v>
      </c>
      <c r="C94" s="291" t="s">
        <v>683</v>
      </c>
      <c r="D94" s="296" t="s">
        <v>608</v>
      </c>
      <c r="E94" s="294">
        <v>5</v>
      </c>
      <c r="F94" s="151" t="s">
        <v>939</v>
      </c>
      <c r="G94" s="151"/>
      <c r="H94" s="151"/>
      <c r="I94" s="151"/>
      <c r="J94" s="151"/>
      <c r="K94" s="152"/>
      <c r="L94" s="153"/>
      <c r="M94" s="152"/>
      <c r="N94" s="153"/>
      <c r="O94" s="152"/>
      <c r="P94" s="152"/>
      <c r="Q94" s="154"/>
      <c r="R94" s="154"/>
      <c r="S94" s="152"/>
      <c r="T94" s="152"/>
      <c r="U94" s="152"/>
      <c r="V94" s="152"/>
      <c r="W94" s="152"/>
      <c r="X94" s="152"/>
      <c r="Y94" s="152"/>
      <c r="Z94" s="155"/>
      <c r="AA94" s="155"/>
      <c r="AB94" s="155"/>
      <c r="AC94" s="151"/>
      <c r="AD94" s="156"/>
      <c r="AE94" s="157"/>
      <c r="AF94" s="152"/>
      <c r="AG94" s="152"/>
      <c r="AH94" s="152"/>
      <c r="AI94" s="152"/>
      <c r="AJ94" s="152"/>
      <c r="AK94" s="152"/>
      <c r="AL94" s="152"/>
      <c r="AM94" s="152"/>
      <c r="AN94" s="152"/>
      <c r="AO94" s="152"/>
      <c r="AP94" s="152"/>
      <c r="AQ94" s="152"/>
      <c r="AR94" s="152"/>
      <c r="AS94" s="152"/>
      <c r="AT94" s="152"/>
      <c r="AU94" s="152"/>
      <c r="AV94" s="11"/>
      <c r="AW94" s="11"/>
      <c r="AX94" s="11"/>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row>
    <row r="95" spans="1:128" ht="17.25" customHeight="1">
      <c r="A95" s="150"/>
      <c r="B95" s="292" t="str">
        <f>+CONCATENATE(LEFT(B92,LEN(B92)-1),VALUE(RIGHT(B92,1))+1)</f>
        <v>A.II.6.1.5.1.2.3</v>
      </c>
      <c r="C95" s="291" t="s">
        <v>684</v>
      </c>
      <c r="D95" s="296"/>
      <c r="E95" s="294"/>
      <c r="F95" s="151" t="s">
        <v>534</v>
      </c>
      <c r="G95" s="151"/>
      <c r="H95" s="151"/>
      <c r="I95" s="151"/>
      <c r="J95" s="151"/>
      <c r="K95" s="152"/>
      <c r="L95" s="153"/>
      <c r="M95" s="152"/>
      <c r="N95" s="153"/>
      <c r="O95" s="152"/>
      <c r="P95" s="152"/>
      <c r="Q95" s="154"/>
      <c r="R95" s="154"/>
      <c r="S95" s="152"/>
      <c r="T95" s="152"/>
      <c r="U95" s="152"/>
      <c r="V95" s="152"/>
      <c r="W95" s="152"/>
      <c r="X95" s="152"/>
      <c r="Y95" s="152"/>
      <c r="Z95" s="155"/>
      <c r="AA95" s="155"/>
      <c r="AB95" s="155"/>
      <c r="AC95" s="151"/>
      <c r="AD95" s="156"/>
      <c r="AE95" s="157"/>
      <c r="AF95" s="152"/>
      <c r="AG95" s="152"/>
      <c r="AH95" s="152"/>
      <c r="AI95" s="152"/>
      <c r="AJ95" s="152"/>
      <c r="AK95" s="152"/>
      <c r="AL95" s="152"/>
      <c r="AM95" s="152"/>
      <c r="AN95" s="152"/>
      <c r="AO95" s="152"/>
      <c r="AP95" s="152"/>
      <c r="AQ95" s="152"/>
      <c r="AR95" s="152"/>
      <c r="AS95" s="152"/>
      <c r="AT95" s="152"/>
      <c r="AU95" s="152"/>
      <c r="AV95" s="11"/>
      <c r="AW95" s="11"/>
      <c r="AX95" s="11"/>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row>
    <row r="96" spans="1:128" ht="18">
      <c r="A96" s="150"/>
      <c r="B96" s="292" t="str">
        <f>CONCATENATE(B95,".1")</f>
        <v>A.II.6.1.5.1.2.3.1</v>
      </c>
      <c r="C96" s="291" t="s">
        <v>685</v>
      </c>
      <c r="D96" s="296" t="s">
        <v>608</v>
      </c>
      <c r="E96" s="294">
        <v>5</v>
      </c>
      <c r="F96" s="151" t="s">
        <v>939</v>
      </c>
      <c r="G96" s="151"/>
      <c r="H96" s="151"/>
      <c r="I96" s="151"/>
      <c r="J96" s="151"/>
      <c r="K96" s="152"/>
      <c r="L96" s="153"/>
      <c r="M96" s="152"/>
      <c r="N96" s="153"/>
      <c r="O96" s="152"/>
      <c r="P96" s="152"/>
      <c r="Q96" s="154"/>
      <c r="R96" s="154"/>
      <c r="S96" s="152"/>
      <c r="T96" s="152"/>
      <c r="U96" s="152"/>
      <c r="V96" s="152"/>
      <c r="W96" s="152"/>
      <c r="X96" s="152"/>
      <c r="Y96" s="152"/>
      <c r="Z96" s="155"/>
      <c r="AA96" s="155"/>
      <c r="AB96" s="155"/>
      <c r="AC96" s="151"/>
      <c r="AD96" s="156"/>
      <c r="AE96" s="157"/>
      <c r="AF96" s="152"/>
      <c r="AG96" s="152"/>
      <c r="AH96" s="152"/>
      <c r="AI96" s="152"/>
      <c r="AJ96" s="152"/>
      <c r="AK96" s="152"/>
      <c r="AL96" s="152"/>
      <c r="AM96" s="152"/>
      <c r="AN96" s="152"/>
      <c r="AO96" s="152"/>
      <c r="AP96" s="152"/>
      <c r="AQ96" s="152"/>
      <c r="AR96" s="152"/>
      <c r="AS96" s="152"/>
      <c r="AT96" s="152"/>
      <c r="AU96" s="152"/>
      <c r="AV96" s="11"/>
      <c r="AW96" s="11"/>
      <c r="AX96" s="11"/>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row>
    <row r="97" spans="1:128" ht="18">
      <c r="A97" s="150"/>
      <c r="B97" s="292" t="str">
        <f>+CONCATENATE(LEFT(B96,LEN(B96)-1),VALUE(RIGHT(B96,1))+1)</f>
        <v>A.II.6.1.5.1.2.3.2</v>
      </c>
      <c r="C97" s="291" t="s">
        <v>686</v>
      </c>
      <c r="D97" s="296" t="s">
        <v>608</v>
      </c>
      <c r="E97" s="294">
        <v>5</v>
      </c>
      <c r="F97" s="151" t="s">
        <v>939</v>
      </c>
      <c r="G97" s="151"/>
      <c r="H97" s="151"/>
      <c r="I97" s="151"/>
      <c r="J97" s="151"/>
      <c r="K97" s="152"/>
      <c r="L97" s="153"/>
      <c r="M97" s="152"/>
      <c r="N97" s="153"/>
      <c r="O97" s="152"/>
      <c r="P97" s="152"/>
      <c r="Q97" s="154"/>
      <c r="R97" s="154"/>
      <c r="S97" s="152"/>
      <c r="T97" s="152"/>
      <c r="U97" s="152"/>
      <c r="V97" s="152"/>
      <c r="W97" s="152"/>
      <c r="X97" s="152"/>
      <c r="Y97" s="152"/>
      <c r="Z97" s="155"/>
      <c r="AA97" s="155"/>
      <c r="AB97" s="155"/>
      <c r="AC97" s="151"/>
      <c r="AD97" s="156"/>
      <c r="AE97" s="157"/>
      <c r="AF97" s="152"/>
      <c r="AG97" s="152"/>
      <c r="AH97" s="152"/>
      <c r="AI97" s="152"/>
      <c r="AJ97" s="152"/>
      <c r="AK97" s="152"/>
      <c r="AL97" s="152"/>
      <c r="AM97" s="152"/>
      <c r="AN97" s="152"/>
      <c r="AO97" s="152"/>
      <c r="AP97" s="152"/>
      <c r="AQ97" s="152"/>
      <c r="AR97" s="152"/>
      <c r="AS97" s="152"/>
      <c r="AT97" s="152"/>
      <c r="AU97" s="152"/>
      <c r="AV97" s="11"/>
      <c r="AW97" s="11"/>
      <c r="AX97" s="11"/>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row>
    <row r="98" spans="1:128" ht="17.25" customHeight="1">
      <c r="A98" s="150"/>
      <c r="B98" s="280" t="str">
        <f>+CONCATENATE(LEFT(B85,LEN(B85)-1),VALUE(RIGHT(B85,1))+1)</f>
        <v>A.II.6.1.5.2</v>
      </c>
      <c r="C98" s="277" t="s">
        <v>687</v>
      </c>
      <c r="D98" s="278">
        <v>0</v>
      </c>
      <c r="E98" s="279">
        <v>0</v>
      </c>
      <c r="F98" s="151" t="s">
        <v>534</v>
      </c>
      <c r="G98" s="151"/>
      <c r="H98" s="151"/>
      <c r="I98" s="151"/>
      <c r="J98" s="151"/>
      <c r="K98" s="152"/>
      <c r="L98" s="153"/>
      <c r="M98" s="152"/>
      <c r="N98" s="153"/>
      <c r="O98" s="152"/>
      <c r="P98" s="152"/>
      <c r="Q98" s="154"/>
      <c r="R98" s="154"/>
      <c r="S98" s="152"/>
      <c r="T98" s="152"/>
      <c r="U98" s="152"/>
      <c r="V98" s="152"/>
      <c r="W98" s="152"/>
      <c r="X98" s="152"/>
      <c r="Y98" s="152"/>
      <c r="Z98" s="155"/>
      <c r="AA98" s="155"/>
      <c r="AB98" s="155"/>
      <c r="AC98" s="151"/>
      <c r="AD98" s="156"/>
      <c r="AE98" s="157"/>
      <c r="AF98" s="152"/>
      <c r="AG98" s="152"/>
      <c r="AH98" s="152"/>
      <c r="AI98" s="152"/>
      <c r="AJ98" s="152"/>
      <c r="AK98" s="152"/>
      <c r="AL98" s="152"/>
      <c r="AM98" s="152"/>
      <c r="AN98" s="152"/>
      <c r="AO98" s="152"/>
      <c r="AP98" s="152"/>
      <c r="AQ98" s="152"/>
      <c r="AR98" s="152"/>
      <c r="AS98" s="152"/>
      <c r="AT98" s="152"/>
      <c r="AU98" s="152"/>
      <c r="AV98" s="11"/>
      <c r="AW98" s="11"/>
      <c r="AX98" s="11"/>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row>
    <row r="99" spans="1:128" ht="66">
      <c r="A99" s="150"/>
      <c r="B99" s="292" t="str">
        <f>CONCATENATE(B98,".1")</f>
        <v>A.II.6.1.5.2.1</v>
      </c>
      <c r="C99" s="291" t="s">
        <v>688</v>
      </c>
      <c r="D99" s="278" t="s">
        <v>630</v>
      </c>
      <c r="E99" s="294">
        <f>1.45*1.5*0.3*5</f>
        <v>3.2624999999999997</v>
      </c>
      <c r="F99" s="151" t="s">
        <v>939</v>
      </c>
      <c r="G99" s="151" t="s">
        <v>542</v>
      </c>
      <c r="H99" s="151">
        <v>2200</v>
      </c>
      <c r="I99" s="151" t="s">
        <v>366</v>
      </c>
      <c r="J99" s="151">
        <f>(H99*E99)/1000</f>
        <v>7.1774999999999993</v>
      </c>
      <c r="K99" s="152"/>
      <c r="L99" s="153">
        <f>J99</f>
        <v>7.1774999999999993</v>
      </c>
      <c r="M99" s="152" t="s">
        <v>514</v>
      </c>
      <c r="N99" s="153">
        <f>0.1*E99</f>
        <v>0.32624999999999998</v>
      </c>
      <c r="O99" s="152">
        <v>10</v>
      </c>
      <c r="P99" s="152"/>
      <c r="Q99" s="154"/>
      <c r="R99" s="154"/>
      <c r="S99" s="152"/>
      <c r="T99" s="152"/>
      <c r="U99" s="152"/>
      <c r="V99" s="152"/>
      <c r="W99" s="152"/>
      <c r="X99" s="152"/>
      <c r="Y99" s="152"/>
      <c r="Z99" s="155"/>
      <c r="AA99" s="155"/>
      <c r="AB99" s="155"/>
      <c r="AC99" s="151"/>
      <c r="AD99" s="156"/>
      <c r="AE99" s="157"/>
      <c r="AF99" s="152"/>
      <c r="AG99" s="152"/>
      <c r="AH99" s="152"/>
      <c r="AI99" s="152"/>
      <c r="AJ99" s="152"/>
      <c r="AK99" s="152"/>
      <c r="AL99" s="152"/>
      <c r="AM99" s="152"/>
      <c r="AN99" s="152"/>
      <c r="AO99" s="152"/>
      <c r="AP99" s="152"/>
      <c r="AQ99" s="152"/>
      <c r="AR99" s="152"/>
      <c r="AS99" s="152"/>
      <c r="AT99" s="152"/>
      <c r="AU99" s="152"/>
      <c r="AV99" s="11"/>
      <c r="AW99" s="11"/>
      <c r="AX99" s="11"/>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row>
    <row r="100" spans="1:128" ht="17.25" customHeight="1">
      <c r="A100" s="150"/>
      <c r="B100" s="280" t="str">
        <f>+CONCATENATE(LEFT(B98,LEN(B98)-1),VALUE(RIGHT(B98,1))+1)</f>
        <v>A.II.6.1.5.3</v>
      </c>
      <c r="C100" s="297" t="s">
        <v>689</v>
      </c>
      <c r="D100" s="298"/>
      <c r="E100" s="299"/>
      <c r="F100" s="151" t="s">
        <v>534</v>
      </c>
      <c r="G100" s="151"/>
      <c r="H100" s="151"/>
      <c r="I100" s="151"/>
      <c r="J100" s="151"/>
      <c r="K100" s="152"/>
      <c r="L100" s="153"/>
      <c r="M100" s="152"/>
      <c r="N100" s="153"/>
      <c r="O100" s="152"/>
      <c r="P100" s="152"/>
      <c r="Q100" s="154"/>
      <c r="R100" s="154"/>
      <c r="S100" s="152"/>
      <c r="T100" s="152"/>
      <c r="U100" s="152"/>
      <c r="V100" s="152"/>
      <c r="W100" s="152"/>
      <c r="X100" s="152"/>
      <c r="Y100" s="152"/>
      <c r="Z100" s="155"/>
      <c r="AA100" s="155"/>
      <c r="AB100" s="155"/>
      <c r="AC100" s="151"/>
      <c r="AD100" s="156"/>
      <c r="AE100" s="157"/>
      <c r="AF100" s="152"/>
      <c r="AG100" s="152"/>
      <c r="AH100" s="152"/>
      <c r="AI100" s="152"/>
      <c r="AJ100" s="152"/>
      <c r="AK100" s="152"/>
      <c r="AL100" s="152"/>
      <c r="AM100" s="152"/>
      <c r="AN100" s="152"/>
      <c r="AO100" s="152"/>
      <c r="AP100" s="152"/>
      <c r="AQ100" s="152"/>
      <c r="AR100" s="152"/>
      <c r="AS100" s="152"/>
      <c r="AT100" s="152"/>
      <c r="AU100" s="152"/>
      <c r="AV100" s="11"/>
      <c r="AW100" s="11"/>
      <c r="AX100" s="11"/>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row>
    <row r="101" spans="1:128" ht="39.6">
      <c r="A101" s="150"/>
      <c r="B101" s="293" t="str">
        <f>CONCATENATE(B100,".1")</f>
        <v>A.II.6.1.5.3.1</v>
      </c>
      <c r="C101" s="291" t="s">
        <v>690</v>
      </c>
      <c r="D101" s="296" t="s">
        <v>608</v>
      </c>
      <c r="E101" s="294">
        <v>5</v>
      </c>
      <c r="F101" s="151" t="s">
        <v>939</v>
      </c>
      <c r="G101" s="151"/>
      <c r="H101" s="151"/>
      <c r="I101" s="151"/>
      <c r="J101" s="151"/>
      <c r="K101" s="152"/>
      <c r="L101" s="153"/>
      <c r="M101" s="152"/>
      <c r="N101" s="153"/>
      <c r="O101" s="152"/>
      <c r="P101" s="152"/>
      <c r="Q101" s="154"/>
      <c r="R101" s="154"/>
      <c r="S101" s="152"/>
      <c r="T101" s="152"/>
      <c r="U101" s="152"/>
      <c r="V101" s="152"/>
      <c r="W101" s="152"/>
      <c r="X101" s="152"/>
      <c r="Y101" s="152"/>
      <c r="Z101" s="155"/>
      <c r="AA101" s="155"/>
      <c r="AB101" s="155"/>
      <c r="AC101" s="151"/>
      <c r="AD101" s="156"/>
      <c r="AE101" s="157"/>
      <c r="AF101" s="152"/>
      <c r="AG101" s="152"/>
      <c r="AH101" s="152"/>
      <c r="AI101" s="152"/>
      <c r="AJ101" s="152"/>
      <c r="AK101" s="152"/>
      <c r="AL101" s="152"/>
      <c r="AM101" s="152"/>
      <c r="AN101" s="152"/>
      <c r="AO101" s="152"/>
      <c r="AP101" s="152"/>
      <c r="AQ101" s="152"/>
      <c r="AR101" s="152"/>
      <c r="AS101" s="152"/>
      <c r="AT101" s="152"/>
      <c r="AU101" s="152"/>
      <c r="AV101" s="11"/>
      <c r="AW101" s="11"/>
      <c r="AX101" s="11"/>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row>
    <row r="102" spans="1:128" ht="17.25" customHeight="1">
      <c r="A102" s="150"/>
      <c r="B102" s="288" t="str">
        <f>+CONCATENATE(LEFT(B68,LEN(B68)-1),VALUE(RIGHT(B68,1))+1)</f>
        <v>A.II.6.2</v>
      </c>
      <c r="C102" s="295" t="s">
        <v>691</v>
      </c>
      <c r="D102" s="300"/>
      <c r="E102" s="301"/>
      <c r="F102" s="151" t="s">
        <v>534</v>
      </c>
      <c r="G102" s="151"/>
      <c r="H102" s="151"/>
      <c r="I102" s="151"/>
      <c r="J102" s="151"/>
      <c r="K102" s="152"/>
      <c r="L102" s="153"/>
      <c r="M102" s="152"/>
      <c r="N102" s="153"/>
      <c r="O102" s="152"/>
      <c r="P102" s="152"/>
      <c r="Q102" s="154"/>
      <c r="R102" s="154"/>
      <c r="S102" s="152"/>
      <c r="T102" s="152"/>
      <c r="U102" s="152"/>
      <c r="V102" s="152"/>
      <c r="W102" s="152"/>
      <c r="X102" s="152"/>
      <c r="Y102" s="152"/>
      <c r="Z102" s="155"/>
      <c r="AA102" s="155"/>
      <c r="AB102" s="155"/>
      <c r="AC102" s="151"/>
      <c r="AD102" s="156"/>
      <c r="AE102" s="157"/>
      <c r="AF102" s="152"/>
      <c r="AG102" s="152"/>
      <c r="AH102" s="152"/>
      <c r="AI102" s="152"/>
      <c r="AJ102" s="152"/>
      <c r="AK102" s="152"/>
      <c r="AL102" s="152"/>
      <c r="AM102" s="152"/>
      <c r="AN102" s="152"/>
      <c r="AO102" s="152"/>
      <c r="AP102" s="152"/>
      <c r="AQ102" s="152"/>
      <c r="AR102" s="152"/>
      <c r="AS102" s="152"/>
      <c r="AT102" s="152"/>
      <c r="AU102" s="152"/>
      <c r="AV102" s="11"/>
      <c r="AW102" s="11"/>
      <c r="AX102" s="11"/>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row>
    <row r="103" spans="1:128" ht="17.25" customHeight="1">
      <c r="A103" s="150"/>
      <c r="B103" s="280" t="str">
        <f>CONCATENATE(B102,".1")</f>
        <v>A.II.6.2.1</v>
      </c>
      <c r="C103" s="277" t="s">
        <v>663</v>
      </c>
      <c r="D103" s="278">
        <v>0</v>
      </c>
      <c r="E103" s="279">
        <v>0</v>
      </c>
      <c r="F103" s="151" t="s">
        <v>534</v>
      </c>
      <c r="G103" s="151"/>
      <c r="H103" s="151"/>
      <c r="I103" s="151"/>
      <c r="J103" s="151"/>
      <c r="K103" s="152"/>
      <c r="L103" s="153"/>
      <c r="M103" s="152"/>
      <c r="N103" s="153"/>
      <c r="O103" s="152"/>
      <c r="P103" s="152"/>
      <c r="Q103" s="154"/>
      <c r="R103" s="154"/>
      <c r="S103" s="152"/>
      <c r="T103" s="152"/>
      <c r="U103" s="152"/>
      <c r="V103" s="152"/>
      <c r="W103" s="152"/>
      <c r="X103" s="152"/>
      <c r="Y103" s="152"/>
      <c r="Z103" s="155"/>
      <c r="AA103" s="155"/>
      <c r="AB103" s="155"/>
      <c r="AC103" s="151"/>
      <c r="AD103" s="156"/>
      <c r="AE103" s="157"/>
      <c r="AF103" s="152"/>
      <c r="AG103" s="152"/>
      <c r="AH103" s="152"/>
      <c r="AI103" s="152"/>
      <c r="AJ103" s="152"/>
      <c r="AK103" s="152"/>
      <c r="AL103" s="152"/>
      <c r="AM103" s="152"/>
      <c r="AN103" s="152"/>
      <c r="AO103" s="152"/>
      <c r="AP103" s="152"/>
      <c r="AQ103" s="152"/>
      <c r="AR103" s="152"/>
      <c r="AS103" s="152"/>
      <c r="AT103" s="152"/>
      <c r="AU103" s="152"/>
      <c r="AV103" s="11"/>
      <c r="AW103" s="11"/>
      <c r="AX103" s="11"/>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row>
    <row r="104" spans="1:128" ht="153" customHeight="1">
      <c r="A104" s="150"/>
      <c r="B104" s="280" t="str">
        <f>CONCATENATE(B103,".1")</f>
        <v>A.II.6.2.1.1</v>
      </c>
      <c r="C104" s="277" t="s">
        <v>664</v>
      </c>
      <c r="D104" s="278"/>
      <c r="E104" s="279"/>
      <c r="F104" s="151" t="s">
        <v>534</v>
      </c>
      <c r="G104" s="151"/>
      <c r="H104" s="151"/>
      <c r="I104" s="151"/>
      <c r="J104" s="151"/>
      <c r="K104" s="152"/>
      <c r="L104" s="153"/>
      <c r="M104" s="152"/>
      <c r="N104" s="153"/>
      <c r="O104" s="152"/>
      <c r="P104" s="152"/>
      <c r="Q104" s="154"/>
      <c r="R104" s="154"/>
      <c r="S104" s="152"/>
      <c r="T104" s="152"/>
      <c r="U104" s="152"/>
      <c r="V104" s="152"/>
      <c r="W104" s="152"/>
      <c r="X104" s="152"/>
      <c r="Y104" s="152"/>
      <c r="Z104" s="155"/>
      <c r="AA104" s="155"/>
      <c r="AB104" s="155"/>
      <c r="AC104" s="151"/>
      <c r="AD104" s="156"/>
      <c r="AE104" s="157"/>
      <c r="AF104" s="152"/>
      <c r="AG104" s="152"/>
      <c r="AH104" s="152"/>
      <c r="AI104" s="152"/>
      <c r="AJ104" s="152"/>
      <c r="AK104" s="152"/>
      <c r="AL104" s="152"/>
      <c r="AM104" s="152"/>
      <c r="AN104" s="152"/>
      <c r="AO104" s="152"/>
      <c r="AP104" s="152"/>
      <c r="AQ104" s="152"/>
      <c r="AR104" s="152"/>
      <c r="AS104" s="152"/>
      <c r="AT104" s="152"/>
      <c r="AU104" s="152"/>
      <c r="AV104" s="11"/>
      <c r="AW104" s="11"/>
      <c r="AX104" s="11"/>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row>
    <row r="105" spans="1:128" ht="17.25" customHeight="1">
      <c r="A105" s="150"/>
      <c r="B105" s="280" t="str">
        <f>CONCATENATE(B104,".1")</f>
        <v>A.II.6.2.1.1.1</v>
      </c>
      <c r="C105" s="277" t="s">
        <v>633</v>
      </c>
      <c r="D105" s="278" t="s">
        <v>630</v>
      </c>
      <c r="E105" s="279">
        <f>822.8*0.3</f>
        <v>246.83999999999997</v>
      </c>
      <c r="F105" s="151" t="s">
        <v>529</v>
      </c>
      <c r="G105" s="151" t="s">
        <v>585</v>
      </c>
      <c r="H105" s="151">
        <v>2500</v>
      </c>
      <c r="I105" s="151"/>
      <c r="J105" s="151"/>
      <c r="K105" s="152"/>
      <c r="L105" s="153"/>
      <c r="M105" s="152"/>
      <c r="N105" s="153"/>
      <c r="O105" s="152"/>
      <c r="P105" s="152"/>
      <c r="Q105" s="154"/>
      <c r="R105" s="154"/>
      <c r="S105" s="152"/>
      <c r="T105" s="152"/>
      <c r="U105" s="152"/>
      <c r="V105" s="152"/>
      <c r="W105" s="152"/>
      <c r="X105" s="152"/>
      <c r="Y105" s="152"/>
      <c r="Z105" s="155"/>
      <c r="AA105" s="155"/>
      <c r="AB105" s="155"/>
      <c r="AC105" s="151"/>
      <c r="AD105" s="156"/>
      <c r="AE105" s="157"/>
      <c r="AF105" s="152"/>
      <c r="AG105" s="152"/>
      <c r="AH105" s="152"/>
      <c r="AI105" s="152"/>
      <c r="AJ105" s="152"/>
      <c r="AK105" s="152"/>
      <c r="AL105" s="152"/>
      <c r="AM105" s="152"/>
      <c r="AN105" s="152"/>
      <c r="AO105" s="152"/>
      <c r="AP105" s="152"/>
      <c r="AQ105" s="152"/>
      <c r="AR105" s="152"/>
      <c r="AS105" s="152"/>
      <c r="AT105" s="152"/>
      <c r="AU105" s="152"/>
      <c r="AV105" s="11"/>
      <c r="AW105" s="11"/>
      <c r="AX105" s="11"/>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row>
    <row r="106" spans="1:128" ht="17.25" customHeight="1">
      <c r="A106" s="150"/>
      <c r="B106" s="280" t="str">
        <f>+CONCATENATE(LEFT(B105,LEN(B105)-1),VALUE(RIGHT(B105,1))+1)</f>
        <v>A.II.6.2.1.1.2</v>
      </c>
      <c r="C106" s="277" t="s">
        <v>634</v>
      </c>
      <c r="D106" s="278" t="s">
        <v>630</v>
      </c>
      <c r="E106" s="279">
        <f>822.8*0.3</f>
        <v>246.83999999999997</v>
      </c>
      <c r="F106" s="151" t="s">
        <v>529</v>
      </c>
      <c r="G106" s="151" t="s">
        <v>585</v>
      </c>
      <c r="H106" s="151">
        <v>2500</v>
      </c>
      <c r="I106" s="151"/>
      <c r="J106" s="151"/>
      <c r="K106" s="152"/>
      <c r="L106" s="153"/>
      <c r="M106" s="152"/>
      <c r="N106" s="153"/>
      <c r="O106" s="152"/>
      <c r="P106" s="152"/>
      <c r="Q106" s="154"/>
      <c r="R106" s="154"/>
      <c r="S106" s="152"/>
      <c r="T106" s="152"/>
      <c r="U106" s="152"/>
      <c r="V106" s="152"/>
      <c r="W106" s="152"/>
      <c r="X106" s="152"/>
      <c r="Y106" s="152"/>
      <c r="Z106" s="155"/>
      <c r="AA106" s="155"/>
      <c r="AB106" s="155"/>
      <c r="AC106" s="151"/>
      <c r="AD106" s="156"/>
      <c r="AE106" s="157"/>
      <c r="AF106" s="152"/>
      <c r="AG106" s="152"/>
      <c r="AH106" s="152"/>
      <c r="AI106" s="152"/>
      <c r="AJ106" s="152"/>
      <c r="AK106" s="152"/>
      <c r="AL106" s="152"/>
      <c r="AM106" s="152"/>
      <c r="AN106" s="152"/>
      <c r="AO106" s="152"/>
      <c r="AP106" s="152"/>
      <c r="AQ106" s="152"/>
      <c r="AR106" s="152"/>
      <c r="AS106" s="152"/>
      <c r="AT106" s="152"/>
      <c r="AU106" s="152"/>
      <c r="AV106" s="11"/>
      <c r="AW106" s="11"/>
      <c r="AX106" s="11"/>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row>
    <row r="107" spans="1:128" ht="17.25" customHeight="1">
      <c r="A107" s="150"/>
      <c r="B107" s="280" t="str">
        <f>+CONCATENATE(LEFT(B106,LEN(B106)-1),VALUE(RIGHT(B106,1))+1)</f>
        <v>A.II.6.2.1.1.3</v>
      </c>
      <c r="C107" s="277" t="s">
        <v>635</v>
      </c>
      <c r="D107" s="278" t="s">
        <v>630</v>
      </c>
      <c r="E107" s="279">
        <f>822.8*0.4</f>
        <v>329.12</v>
      </c>
      <c r="F107" s="151" t="s">
        <v>529</v>
      </c>
      <c r="G107" s="151" t="s">
        <v>585</v>
      </c>
      <c r="H107" s="151">
        <v>2500</v>
      </c>
      <c r="I107" s="151"/>
      <c r="J107" s="151"/>
      <c r="K107" s="152"/>
      <c r="L107" s="153"/>
      <c r="M107" s="152"/>
      <c r="N107" s="153"/>
      <c r="O107" s="152"/>
      <c r="P107" s="152"/>
      <c r="Q107" s="154"/>
      <c r="R107" s="154"/>
      <c r="S107" s="152"/>
      <c r="T107" s="152"/>
      <c r="U107" s="152"/>
      <c r="V107" s="152"/>
      <c r="W107" s="152"/>
      <c r="X107" s="152"/>
      <c r="Y107" s="152"/>
      <c r="Z107" s="155"/>
      <c r="AA107" s="155"/>
      <c r="AB107" s="155"/>
      <c r="AC107" s="151"/>
      <c r="AD107" s="156"/>
      <c r="AE107" s="157"/>
      <c r="AF107" s="152"/>
      <c r="AG107" s="152"/>
      <c r="AH107" s="152"/>
      <c r="AI107" s="152"/>
      <c r="AJ107" s="152"/>
      <c r="AK107" s="152"/>
      <c r="AL107" s="152"/>
      <c r="AM107" s="152"/>
      <c r="AN107" s="152"/>
      <c r="AO107" s="152"/>
      <c r="AP107" s="152"/>
      <c r="AQ107" s="152"/>
      <c r="AR107" s="152"/>
      <c r="AS107" s="152"/>
      <c r="AT107" s="152"/>
      <c r="AU107" s="152"/>
      <c r="AV107" s="11"/>
      <c r="AW107" s="11"/>
      <c r="AX107" s="11"/>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row>
    <row r="108" spans="1:128" ht="17.25" customHeight="1">
      <c r="A108" s="150"/>
      <c r="B108" s="280" t="str">
        <f>+CONCATENATE(LEFT(B103,LEN(B103)-1),VALUE(RIGHT(B103,1))+1)</f>
        <v>A.II.6.2.2</v>
      </c>
      <c r="C108" s="277" t="s">
        <v>666</v>
      </c>
      <c r="D108" s="278">
        <v>0</v>
      </c>
      <c r="E108" s="279"/>
      <c r="F108" s="151" t="s">
        <v>534</v>
      </c>
      <c r="G108" s="151"/>
      <c r="H108" s="151"/>
      <c r="I108" s="151"/>
      <c r="J108" s="151"/>
      <c r="K108" s="152"/>
      <c r="L108" s="153"/>
      <c r="M108" s="152"/>
      <c r="N108" s="153"/>
      <c r="O108" s="152"/>
      <c r="P108" s="152"/>
      <c r="Q108" s="154"/>
      <c r="R108" s="154"/>
      <c r="S108" s="152"/>
      <c r="T108" s="152"/>
      <c r="U108" s="152"/>
      <c r="V108" s="152"/>
      <c r="W108" s="152"/>
      <c r="X108" s="152"/>
      <c r="Y108" s="152"/>
      <c r="Z108" s="155"/>
      <c r="AA108" s="155"/>
      <c r="AB108" s="155"/>
      <c r="AC108" s="151"/>
      <c r="AD108" s="156"/>
      <c r="AE108" s="157"/>
      <c r="AF108" s="152"/>
      <c r="AG108" s="152"/>
      <c r="AH108" s="152"/>
      <c r="AI108" s="152"/>
      <c r="AJ108" s="152"/>
      <c r="AK108" s="152"/>
      <c r="AL108" s="152"/>
      <c r="AM108" s="152"/>
      <c r="AN108" s="152"/>
      <c r="AO108" s="152"/>
      <c r="AP108" s="152"/>
      <c r="AQ108" s="152"/>
      <c r="AR108" s="152"/>
      <c r="AS108" s="152"/>
      <c r="AT108" s="152"/>
      <c r="AU108" s="152"/>
      <c r="AV108" s="11"/>
      <c r="AW108" s="11"/>
      <c r="AX108" s="11"/>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row>
    <row r="109" spans="1:128" ht="26.4">
      <c r="A109" s="150"/>
      <c r="B109" s="280" t="str">
        <f>CONCATENATE(B108,".1")</f>
        <v>A.II.6.2.2.1</v>
      </c>
      <c r="C109" s="291" t="s">
        <v>692</v>
      </c>
      <c r="D109" s="278" t="s">
        <v>630</v>
      </c>
      <c r="E109" s="279">
        <v>51</v>
      </c>
      <c r="F109" s="151" t="s">
        <v>939</v>
      </c>
      <c r="G109" s="151" t="s">
        <v>201</v>
      </c>
      <c r="H109" s="151">
        <v>2400</v>
      </c>
      <c r="I109" s="151" t="s">
        <v>366</v>
      </c>
      <c r="J109" s="151">
        <f>(H109*E109)/1000</f>
        <v>122.4</v>
      </c>
      <c r="K109" s="152"/>
      <c r="L109" s="153">
        <f>J109</f>
        <v>122.4</v>
      </c>
      <c r="M109" s="152" t="s">
        <v>510</v>
      </c>
      <c r="N109" s="153">
        <f>0.1*E109</f>
        <v>5.1000000000000005</v>
      </c>
      <c r="O109" s="152">
        <v>10</v>
      </c>
      <c r="P109" s="152"/>
      <c r="Q109" s="154"/>
      <c r="R109" s="154"/>
      <c r="S109" s="152"/>
      <c r="T109" s="152"/>
      <c r="U109" s="152"/>
      <c r="V109" s="152"/>
      <c r="W109" s="152"/>
      <c r="X109" s="152"/>
      <c r="Y109" s="152"/>
      <c r="Z109" s="155"/>
      <c r="AA109" s="155"/>
      <c r="AB109" s="155"/>
      <c r="AC109" s="151"/>
      <c r="AD109" s="156"/>
      <c r="AE109" s="157"/>
      <c r="AF109" s="152"/>
      <c r="AG109" s="152"/>
      <c r="AH109" s="152"/>
      <c r="AI109" s="152"/>
      <c r="AJ109" s="152"/>
      <c r="AK109" s="152"/>
      <c r="AL109" s="152"/>
      <c r="AM109" s="152"/>
      <c r="AN109" s="152"/>
      <c r="AO109" s="152"/>
      <c r="AP109" s="152"/>
      <c r="AQ109" s="152"/>
      <c r="AR109" s="152"/>
      <c r="AS109" s="152"/>
      <c r="AT109" s="152"/>
      <c r="AU109" s="152"/>
      <c r="AV109" s="11"/>
      <c r="AW109" s="11"/>
      <c r="AX109" s="11"/>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row>
    <row r="110" spans="1:128" ht="52.8">
      <c r="A110" s="150"/>
      <c r="B110" s="280" t="str">
        <f>+CONCATENATE(LEFT(B109,LEN(B109)-1),VALUE(RIGHT(B109,1))+1)</f>
        <v>A.II.6.2.2.2</v>
      </c>
      <c r="C110" s="291" t="s">
        <v>693</v>
      </c>
      <c r="D110" s="278" t="s">
        <v>630</v>
      </c>
      <c r="E110" s="279">
        <v>108.4</v>
      </c>
      <c r="F110" s="151" t="s">
        <v>939</v>
      </c>
      <c r="G110" s="151" t="s">
        <v>201</v>
      </c>
      <c r="H110" s="151">
        <v>2400</v>
      </c>
      <c r="I110" s="151" t="s">
        <v>366</v>
      </c>
      <c r="J110" s="151">
        <f>(H110*E110)/1000</f>
        <v>260.16000000000003</v>
      </c>
      <c r="K110" s="152"/>
      <c r="L110" s="153">
        <f>J110</f>
        <v>260.16000000000003</v>
      </c>
      <c r="M110" s="152" t="s">
        <v>510</v>
      </c>
      <c r="N110" s="153">
        <f>0.1*E110</f>
        <v>10.840000000000002</v>
      </c>
      <c r="O110" s="152">
        <v>10</v>
      </c>
      <c r="P110" s="152"/>
      <c r="Q110" s="154"/>
      <c r="R110" s="154"/>
      <c r="S110" s="152"/>
      <c r="T110" s="152"/>
      <c r="U110" s="152"/>
      <c r="V110" s="152"/>
      <c r="W110" s="152"/>
      <c r="X110" s="152"/>
      <c r="Y110" s="152"/>
      <c r="Z110" s="155"/>
      <c r="AA110" s="155"/>
      <c r="AB110" s="155"/>
      <c r="AC110" s="151"/>
      <c r="AD110" s="156"/>
      <c r="AE110" s="157"/>
      <c r="AF110" s="152"/>
      <c r="AG110" s="152"/>
      <c r="AH110" s="152"/>
      <c r="AI110" s="152"/>
      <c r="AJ110" s="152"/>
      <c r="AK110" s="152"/>
      <c r="AL110" s="152"/>
      <c r="AM110" s="152"/>
      <c r="AN110" s="152"/>
      <c r="AO110" s="152"/>
      <c r="AP110" s="152"/>
      <c r="AQ110" s="152"/>
      <c r="AR110" s="152"/>
      <c r="AS110" s="152"/>
      <c r="AT110" s="152"/>
      <c r="AU110" s="152"/>
      <c r="AV110" s="11"/>
      <c r="AW110" s="11"/>
      <c r="AX110" s="11"/>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row>
    <row r="111" spans="1:128" ht="26.4">
      <c r="A111" s="150"/>
      <c r="B111" s="280" t="str">
        <f>+CONCATENATE(LEFT(B110,LEN(B110)-1),VALUE(RIGHT(B110,1))+1)</f>
        <v>A.II.6.2.2.3</v>
      </c>
      <c r="C111" s="291" t="s">
        <v>694</v>
      </c>
      <c r="D111" s="278" t="s">
        <v>630</v>
      </c>
      <c r="E111" s="279">
        <v>32.5</v>
      </c>
      <c r="F111" s="151" t="s">
        <v>939</v>
      </c>
      <c r="G111" s="151" t="s">
        <v>201</v>
      </c>
      <c r="H111" s="151">
        <v>2400</v>
      </c>
      <c r="I111" s="151" t="s">
        <v>366</v>
      </c>
      <c r="J111" s="151">
        <f>(H111*E111)/1000</f>
        <v>78</v>
      </c>
      <c r="K111" s="152"/>
      <c r="L111" s="153">
        <f>J111</f>
        <v>78</v>
      </c>
      <c r="M111" s="152" t="s">
        <v>510</v>
      </c>
      <c r="N111" s="153">
        <f>0.1*E111</f>
        <v>3.25</v>
      </c>
      <c r="O111" s="152">
        <v>10</v>
      </c>
      <c r="P111" s="152"/>
      <c r="Q111" s="154"/>
      <c r="R111" s="154"/>
      <c r="S111" s="152"/>
      <c r="T111" s="152"/>
      <c r="U111" s="152"/>
      <c r="V111" s="152"/>
      <c r="W111" s="152"/>
      <c r="X111" s="152"/>
      <c r="Y111" s="152"/>
      <c r="Z111" s="155"/>
      <c r="AA111" s="155"/>
      <c r="AB111" s="155"/>
      <c r="AC111" s="151"/>
      <c r="AD111" s="156"/>
      <c r="AE111" s="157"/>
      <c r="AF111" s="152"/>
      <c r="AG111" s="152"/>
      <c r="AH111" s="152"/>
      <c r="AI111" s="152"/>
      <c r="AJ111" s="152"/>
      <c r="AK111" s="152"/>
      <c r="AL111" s="152"/>
      <c r="AM111" s="152"/>
      <c r="AN111" s="152"/>
      <c r="AO111" s="152"/>
      <c r="AP111" s="152"/>
      <c r="AQ111" s="152"/>
      <c r="AR111" s="152"/>
      <c r="AS111" s="152"/>
      <c r="AT111" s="152"/>
      <c r="AU111" s="152"/>
      <c r="AV111" s="11"/>
      <c r="AW111" s="11"/>
      <c r="AX111" s="11"/>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row>
    <row r="112" spans="1:128" ht="17.25" customHeight="1">
      <c r="A112" s="150"/>
      <c r="B112" s="280" t="str">
        <f>+CONCATENATE(LEFT(B108,LEN(B108)-1),VALUE(RIGHT(B108,1))+1)</f>
        <v>A.II.6.2.3</v>
      </c>
      <c r="C112" s="277" t="s">
        <v>669</v>
      </c>
      <c r="D112" s="278">
        <v>0</v>
      </c>
      <c r="E112" s="279"/>
      <c r="F112" s="151" t="s">
        <v>534</v>
      </c>
      <c r="G112" s="151"/>
      <c r="H112" s="151"/>
      <c r="I112" s="151"/>
      <c r="J112" s="151"/>
      <c r="K112" s="152"/>
      <c r="L112" s="153"/>
      <c r="M112" s="152"/>
      <c r="N112" s="153"/>
      <c r="O112" s="152"/>
      <c r="P112" s="152"/>
      <c r="Q112" s="154"/>
      <c r="R112" s="154"/>
      <c r="S112" s="152"/>
      <c r="T112" s="152"/>
      <c r="U112" s="152"/>
      <c r="V112" s="152"/>
      <c r="W112" s="152"/>
      <c r="X112" s="152"/>
      <c r="Y112" s="152"/>
      <c r="Z112" s="155"/>
      <c r="AA112" s="155"/>
      <c r="AB112" s="155"/>
      <c r="AC112" s="151"/>
      <c r="AD112" s="156"/>
      <c r="AE112" s="157"/>
      <c r="AF112" s="152"/>
      <c r="AG112" s="152"/>
      <c r="AH112" s="152"/>
      <c r="AI112" s="152"/>
      <c r="AJ112" s="152"/>
      <c r="AK112" s="152"/>
      <c r="AL112" s="152"/>
      <c r="AM112" s="152"/>
      <c r="AN112" s="152"/>
      <c r="AO112" s="152"/>
      <c r="AP112" s="152"/>
      <c r="AQ112" s="152"/>
      <c r="AR112" s="152"/>
      <c r="AS112" s="152"/>
      <c r="AT112" s="152"/>
      <c r="AU112" s="152"/>
      <c r="AV112" s="11"/>
      <c r="AW112" s="11"/>
      <c r="AX112" s="11"/>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row>
    <row r="113" spans="1:128" ht="38.25" customHeight="1">
      <c r="A113" s="150"/>
      <c r="B113" s="280" t="str">
        <f>CONCATENATE(B112,".1")</f>
        <v>A.II.6.2.3.1</v>
      </c>
      <c r="C113" s="291" t="s">
        <v>695</v>
      </c>
      <c r="D113" s="278" t="s">
        <v>623</v>
      </c>
      <c r="E113" s="279">
        <v>352.7</v>
      </c>
      <c r="F113" s="151" t="s">
        <v>534</v>
      </c>
      <c r="G113" s="151"/>
      <c r="H113" s="151"/>
      <c r="I113" s="151"/>
      <c r="J113" s="151"/>
      <c r="K113" s="152"/>
      <c r="L113" s="153"/>
      <c r="M113" s="152"/>
      <c r="N113" s="153"/>
      <c r="O113" s="152"/>
      <c r="P113" s="152"/>
      <c r="Q113" s="154"/>
      <c r="R113" s="154"/>
      <c r="S113" s="152"/>
      <c r="T113" s="152"/>
      <c r="U113" s="152"/>
      <c r="V113" s="152"/>
      <c r="W113" s="152"/>
      <c r="X113" s="152"/>
      <c r="Y113" s="152"/>
      <c r="Z113" s="155"/>
      <c r="AA113" s="155"/>
      <c r="AB113" s="155"/>
      <c r="AC113" s="151"/>
      <c r="AD113" s="156"/>
      <c r="AE113" s="157"/>
      <c r="AF113" s="152"/>
      <c r="AG113" s="152"/>
      <c r="AH113" s="152"/>
      <c r="AI113" s="152"/>
      <c r="AJ113" s="152"/>
      <c r="AK113" s="152"/>
      <c r="AL113" s="152"/>
      <c r="AM113" s="152"/>
      <c r="AN113" s="152"/>
      <c r="AO113" s="152"/>
      <c r="AP113" s="152"/>
      <c r="AQ113" s="152"/>
      <c r="AR113" s="152"/>
      <c r="AS113" s="152"/>
      <c r="AT113" s="152"/>
      <c r="AU113" s="152"/>
      <c r="AV113" s="11"/>
      <c r="AW113" s="11"/>
      <c r="AX113" s="11"/>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row>
    <row r="114" spans="1:128" ht="17.25" customHeight="1">
      <c r="A114" s="150"/>
      <c r="B114" s="280" t="str">
        <f>+CONCATENATE(LEFT(B112,LEN(B112)-1),VALUE(RIGHT(B112,1))+1)</f>
        <v>A.II.6.2.4</v>
      </c>
      <c r="C114" s="277" t="s">
        <v>672</v>
      </c>
      <c r="D114" s="278">
        <v>0</v>
      </c>
      <c r="E114" s="279"/>
      <c r="F114" s="151" t="s">
        <v>534</v>
      </c>
      <c r="G114" s="151"/>
      <c r="H114" s="151"/>
      <c r="I114" s="151"/>
      <c r="J114" s="151"/>
      <c r="K114" s="152"/>
      <c r="L114" s="153"/>
      <c r="M114" s="152"/>
      <c r="N114" s="153"/>
      <c r="O114" s="152"/>
      <c r="P114" s="152"/>
      <c r="Q114" s="154"/>
      <c r="R114" s="154"/>
      <c r="S114" s="152"/>
      <c r="T114" s="152"/>
      <c r="U114" s="152"/>
      <c r="V114" s="152"/>
      <c r="W114" s="152"/>
      <c r="X114" s="152"/>
      <c r="Y114" s="152"/>
      <c r="Z114" s="155"/>
      <c r="AA114" s="155"/>
      <c r="AB114" s="155"/>
      <c r="AC114" s="151"/>
      <c r="AD114" s="156"/>
      <c r="AE114" s="157"/>
      <c r="AF114" s="152"/>
      <c r="AG114" s="152"/>
      <c r="AH114" s="152"/>
      <c r="AI114" s="152"/>
      <c r="AJ114" s="152"/>
      <c r="AK114" s="152"/>
      <c r="AL114" s="152"/>
      <c r="AM114" s="152"/>
      <c r="AN114" s="152"/>
      <c r="AO114" s="152"/>
      <c r="AP114" s="152"/>
      <c r="AQ114" s="152"/>
      <c r="AR114" s="152"/>
      <c r="AS114" s="152"/>
      <c r="AT114" s="152"/>
      <c r="AU114" s="152"/>
      <c r="AV114" s="11"/>
      <c r="AW114" s="11"/>
      <c r="AX114" s="11"/>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row>
    <row r="115" spans="1:128" ht="18">
      <c r="A115" s="150"/>
      <c r="B115" s="280" t="str">
        <f>CONCATENATE(B114,".1")</f>
        <v>A.II.6.2.4.1</v>
      </c>
      <c r="C115" s="277" t="s">
        <v>696</v>
      </c>
      <c r="D115" s="278" t="s">
        <v>608</v>
      </c>
      <c r="E115" s="279">
        <v>5</v>
      </c>
      <c r="F115" s="151" t="s">
        <v>939</v>
      </c>
      <c r="G115" s="151"/>
      <c r="H115" s="151"/>
      <c r="I115" s="151"/>
      <c r="J115" s="151"/>
      <c r="K115" s="152"/>
      <c r="L115" s="153"/>
      <c r="M115" s="152"/>
      <c r="N115" s="153"/>
      <c r="O115" s="152"/>
      <c r="P115" s="152"/>
      <c r="Q115" s="154"/>
      <c r="R115" s="154"/>
      <c r="S115" s="152"/>
      <c r="T115" s="152"/>
      <c r="U115" s="152"/>
      <c r="V115" s="152"/>
      <c r="W115" s="152"/>
      <c r="X115" s="152"/>
      <c r="Y115" s="152"/>
      <c r="Z115" s="155"/>
      <c r="AA115" s="155"/>
      <c r="AB115" s="155"/>
      <c r="AC115" s="151"/>
      <c r="AD115" s="156"/>
      <c r="AE115" s="157"/>
      <c r="AF115" s="152"/>
      <c r="AG115" s="152"/>
      <c r="AH115" s="152"/>
      <c r="AI115" s="152"/>
      <c r="AJ115" s="152"/>
      <c r="AK115" s="152"/>
      <c r="AL115" s="152"/>
      <c r="AM115" s="152"/>
      <c r="AN115" s="152"/>
      <c r="AO115" s="152"/>
      <c r="AP115" s="152"/>
      <c r="AQ115" s="152"/>
      <c r="AR115" s="152"/>
      <c r="AS115" s="152"/>
      <c r="AT115" s="152"/>
      <c r="AU115" s="152"/>
      <c r="AV115" s="11"/>
      <c r="AW115" s="11"/>
      <c r="AX115" s="11"/>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row>
    <row r="116" spans="1:128" ht="66">
      <c r="A116" s="150"/>
      <c r="B116" s="280" t="str">
        <f>+CONCATENATE(LEFT(B115,LEN(B115)-1),VALUE(RIGHT(B115,1))+1)</f>
        <v>A.II.6.2.4.2</v>
      </c>
      <c r="C116" s="277" t="s">
        <v>697</v>
      </c>
      <c r="D116" s="278" t="s">
        <v>608</v>
      </c>
      <c r="E116" s="279">
        <f>5*2</f>
        <v>10</v>
      </c>
      <c r="F116" s="151" t="s">
        <v>939</v>
      </c>
      <c r="G116" s="151" t="s">
        <v>384</v>
      </c>
      <c r="H116" s="151">
        <v>626.6</v>
      </c>
      <c r="I116" s="230" t="s">
        <v>380</v>
      </c>
      <c r="J116" s="151"/>
      <c r="K116" s="152"/>
      <c r="L116" s="153"/>
      <c r="M116" s="152"/>
      <c r="N116" s="153"/>
      <c r="O116" s="152">
        <v>70</v>
      </c>
      <c r="P116" s="152">
        <v>75</v>
      </c>
      <c r="Q116" s="154"/>
      <c r="R116" s="154"/>
      <c r="S116" s="152"/>
      <c r="T116" s="152"/>
      <c r="U116" s="152"/>
      <c r="V116" s="152"/>
      <c r="W116" s="152"/>
      <c r="X116" s="152"/>
      <c r="Y116" s="152"/>
      <c r="Z116" s="155"/>
      <c r="AA116" s="155"/>
      <c r="AB116" s="155"/>
      <c r="AC116" s="151"/>
      <c r="AD116" s="156"/>
      <c r="AE116" s="157"/>
      <c r="AF116" s="152"/>
      <c r="AG116" s="152"/>
      <c r="AH116" s="152"/>
      <c r="AI116" s="152"/>
      <c r="AJ116" s="152"/>
      <c r="AK116" s="152"/>
      <c r="AL116" s="152"/>
      <c r="AM116" s="152"/>
      <c r="AN116" s="152"/>
      <c r="AO116" s="152"/>
      <c r="AP116" s="152"/>
      <c r="AQ116" s="152"/>
      <c r="AR116" s="152"/>
      <c r="AS116" s="152"/>
      <c r="AT116" s="152"/>
      <c r="AU116" s="152"/>
      <c r="AV116" s="11"/>
      <c r="AW116" s="11"/>
      <c r="AX116" s="11"/>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row>
    <row r="117" spans="1:128" ht="26.4">
      <c r="A117" s="150"/>
      <c r="B117" s="280" t="str">
        <f>+CONCATENATE(LEFT(B116,LEN(B116)-1),VALUE(RIGHT(B116,1))+1)</f>
        <v>A.II.6.2.4.3</v>
      </c>
      <c r="C117" s="302" t="s">
        <v>698</v>
      </c>
      <c r="D117" s="278" t="s">
        <v>374</v>
      </c>
      <c r="E117" s="279">
        <f>1.8+1.85+1.74+1.92+2.23</f>
        <v>9.5400000000000009</v>
      </c>
      <c r="F117" s="151" t="s">
        <v>537</v>
      </c>
      <c r="G117" s="151"/>
      <c r="H117" s="151"/>
      <c r="I117" s="151"/>
      <c r="J117" s="151"/>
      <c r="K117" s="152"/>
      <c r="L117" s="153"/>
      <c r="M117" s="152"/>
      <c r="N117" s="153"/>
      <c r="O117" s="152"/>
      <c r="P117" s="152"/>
      <c r="Q117" s="154"/>
      <c r="R117" s="154"/>
      <c r="S117" s="152"/>
      <c r="T117" s="152"/>
      <c r="U117" s="152"/>
      <c r="V117" s="152"/>
      <c r="W117" s="152"/>
      <c r="X117" s="152"/>
      <c r="Y117" s="152"/>
      <c r="Z117" s="155"/>
      <c r="AA117" s="155"/>
      <c r="AB117" s="155"/>
      <c r="AC117" s="151"/>
      <c r="AD117" s="156"/>
      <c r="AE117" s="157"/>
      <c r="AF117" s="152"/>
      <c r="AG117" s="152"/>
      <c r="AH117" s="152"/>
      <c r="AI117" s="152"/>
      <c r="AJ117" s="152"/>
      <c r="AK117" s="152"/>
      <c r="AL117" s="152"/>
      <c r="AM117" s="152"/>
      <c r="AN117" s="152"/>
      <c r="AO117" s="152"/>
      <c r="AP117" s="152"/>
      <c r="AQ117" s="152"/>
      <c r="AR117" s="152"/>
      <c r="AS117" s="152"/>
      <c r="AT117" s="152"/>
      <c r="AU117" s="152"/>
      <c r="AV117" s="11"/>
      <c r="AW117" s="11"/>
      <c r="AX117" s="11"/>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row>
    <row r="118" spans="1:128" ht="17.25" customHeight="1">
      <c r="A118" s="150"/>
      <c r="B118" s="280" t="str">
        <f>+CONCATENATE(LEFT(B114,LEN(B114)-1),VALUE(RIGHT(B114,1))+1)</f>
        <v>A.II.6.2.5</v>
      </c>
      <c r="C118" s="277" t="s">
        <v>674</v>
      </c>
      <c r="D118" s="278">
        <v>0</v>
      </c>
      <c r="E118" s="279"/>
      <c r="F118" s="151" t="s">
        <v>534</v>
      </c>
      <c r="G118" s="151"/>
      <c r="H118" s="151"/>
      <c r="I118" s="151"/>
      <c r="J118" s="151"/>
      <c r="K118" s="152"/>
      <c r="L118" s="153"/>
      <c r="M118" s="152"/>
      <c r="N118" s="153"/>
      <c r="O118" s="152"/>
      <c r="P118" s="152"/>
      <c r="Q118" s="154"/>
      <c r="R118" s="154"/>
      <c r="S118" s="152"/>
      <c r="T118" s="152"/>
      <c r="U118" s="152"/>
      <c r="V118" s="152"/>
      <c r="W118" s="152"/>
      <c r="X118" s="152"/>
      <c r="Y118" s="152"/>
      <c r="Z118" s="155"/>
      <c r="AA118" s="155"/>
      <c r="AB118" s="155"/>
      <c r="AC118" s="151"/>
      <c r="AD118" s="156"/>
      <c r="AE118" s="157"/>
      <c r="AF118" s="152"/>
      <c r="AG118" s="152"/>
      <c r="AH118" s="152"/>
      <c r="AI118" s="152"/>
      <c r="AJ118" s="152"/>
      <c r="AK118" s="152"/>
      <c r="AL118" s="152"/>
      <c r="AM118" s="152"/>
      <c r="AN118" s="152"/>
      <c r="AO118" s="152"/>
      <c r="AP118" s="152"/>
      <c r="AQ118" s="152"/>
      <c r="AR118" s="152"/>
      <c r="AS118" s="152"/>
      <c r="AT118" s="152"/>
      <c r="AU118" s="152"/>
      <c r="AV118" s="11"/>
      <c r="AW118" s="11"/>
      <c r="AX118" s="11"/>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row>
    <row r="119" spans="1:128" ht="17.25" customHeight="1">
      <c r="A119" s="150"/>
      <c r="B119" s="280" t="str">
        <f>CONCATENATE(B118,".1")</f>
        <v>A.II.6.2.5.1</v>
      </c>
      <c r="C119" s="277" t="s">
        <v>640</v>
      </c>
      <c r="D119" s="278">
        <v>0</v>
      </c>
      <c r="E119" s="279">
        <v>0</v>
      </c>
      <c r="F119" s="151" t="s">
        <v>534</v>
      </c>
      <c r="G119" s="151"/>
      <c r="H119" s="151"/>
      <c r="I119" s="151"/>
      <c r="J119" s="151"/>
      <c r="K119" s="152"/>
      <c r="L119" s="153"/>
      <c r="M119" s="152"/>
      <c r="N119" s="153"/>
      <c r="O119" s="152"/>
      <c r="P119" s="152"/>
      <c r="Q119" s="154"/>
      <c r="R119" s="154"/>
      <c r="S119" s="152"/>
      <c r="T119" s="152"/>
      <c r="U119" s="152"/>
      <c r="V119" s="152"/>
      <c r="W119" s="152"/>
      <c r="X119" s="152"/>
      <c r="Y119" s="152"/>
      <c r="Z119" s="155"/>
      <c r="AA119" s="155"/>
      <c r="AB119" s="155"/>
      <c r="AC119" s="151"/>
      <c r="AD119" s="156"/>
      <c r="AE119" s="157"/>
      <c r="AF119" s="152"/>
      <c r="AG119" s="152"/>
      <c r="AH119" s="152"/>
      <c r="AI119" s="152"/>
      <c r="AJ119" s="152"/>
      <c r="AK119" s="152"/>
      <c r="AL119" s="152"/>
      <c r="AM119" s="152"/>
      <c r="AN119" s="152"/>
      <c r="AO119" s="152"/>
      <c r="AP119" s="152"/>
      <c r="AQ119" s="152"/>
      <c r="AR119" s="152"/>
      <c r="AS119" s="152"/>
      <c r="AT119" s="152"/>
      <c r="AU119" s="152"/>
      <c r="AV119" s="11"/>
      <c r="AW119" s="11"/>
      <c r="AX119" s="11"/>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row>
    <row r="120" spans="1:128" ht="17.25" customHeight="1">
      <c r="A120" s="150"/>
      <c r="B120" s="280" t="str">
        <f>CONCATENATE(B119,".1")</f>
        <v>A.II.6.2.5.1.1</v>
      </c>
      <c r="C120" s="277" t="s">
        <v>675</v>
      </c>
      <c r="D120" s="278"/>
      <c r="E120" s="279"/>
      <c r="F120" s="151" t="s">
        <v>534</v>
      </c>
      <c r="G120" s="151"/>
      <c r="H120" s="151"/>
      <c r="I120" s="151"/>
      <c r="J120" s="151"/>
      <c r="K120" s="152"/>
      <c r="L120" s="153"/>
      <c r="M120" s="152"/>
      <c r="N120" s="153"/>
      <c r="O120" s="152"/>
      <c r="P120" s="152"/>
      <c r="Q120" s="154"/>
      <c r="R120" s="154"/>
      <c r="S120" s="152"/>
      <c r="T120" s="152"/>
      <c r="U120" s="152"/>
      <c r="V120" s="152"/>
      <c r="W120" s="152"/>
      <c r="X120" s="152"/>
      <c r="Y120" s="152"/>
      <c r="Z120" s="155"/>
      <c r="AA120" s="155"/>
      <c r="AB120" s="155"/>
      <c r="AC120" s="151"/>
      <c r="AD120" s="156"/>
      <c r="AE120" s="157"/>
      <c r="AF120" s="152"/>
      <c r="AG120" s="152"/>
      <c r="AH120" s="152"/>
      <c r="AI120" s="152"/>
      <c r="AJ120" s="152"/>
      <c r="AK120" s="152"/>
      <c r="AL120" s="152"/>
      <c r="AM120" s="152"/>
      <c r="AN120" s="152"/>
      <c r="AO120" s="152"/>
      <c r="AP120" s="152"/>
      <c r="AQ120" s="152"/>
      <c r="AR120" s="152"/>
      <c r="AS120" s="152"/>
      <c r="AT120" s="152"/>
      <c r="AU120" s="152"/>
      <c r="AV120" s="11"/>
      <c r="AW120" s="11"/>
      <c r="AX120" s="11"/>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row>
    <row r="121" spans="1:128" ht="17.25" customHeight="1">
      <c r="A121" s="150"/>
      <c r="B121" s="280" t="str">
        <f>CONCATENATE(B120,".1")</f>
        <v>A.II.6.2.5.1.1.1</v>
      </c>
      <c r="C121" s="291" t="s">
        <v>699</v>
      </c>
      <c r="D121" s="296"/>
      <c r="E121" s="294"/>
      <c r="F121" s="151" t="s">
        <v>534</v>
      </c>
      <c r="G121" s="151"/>
      <c r="H121" s="151"/>
      <c r="I121" s="151"/>
      <c r="J121" s="151"/>
      <c r="K121" s="152"/>
      <c r="L121" s="153"/>
      <c r="M121" s="152"/>
      <c r="N121" s="153"/>
      <c r="O121" s="152"/>
      <c r="P121" s="152"/>
      <c r="Q121" s="154"/>
      <c r="R121" s="154"/>
      <c r="S121" s="152"/>
      <c r="T121" s="152"/>
      <c r="U121" s="152"/>
      <c r="V121" s="152"/>
      <c r="W121" s="152"/>
      <c r="X121" s="152"/>
      <c r="Y121" s="152"/>
      <c r="Z121" s="155"/>
      <c r="AA121" s="155"/>
      <c r="AB121" s="155"/>
      <c r="AC121" s="151"/>
      <c r="AD121" s="156"/>
      <c r="AE121" s="157"/>
      <c r="AF121" s="152"/>
      <c r="AG121" s="152"/>
      <c r="AH121" s="152"/>
      <c r="AI121" s="152"/>
      <c r="AJ121" s="152"/>
      <c r="AK121" s="152"/>
      <c r="AL121" s="152"/>
      <c r="AM121" s="152"/>
      <c r="AN121" s="152"/>
      <c r="AO121" s="152"/>
      <c r="AP121" s="152"/>
      <c r="AQ121" s="152"/>
      <c r="AR121" s="152"/>
      <c r="AS121" s="152"/>
      <c r="AT121" s="152"/>
      <c r="AU121" s="152"/>
      <c r="AV121" s="11"/>
      <c r="AW121" s="11"/>
      <c r="AX121" s="11"/>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row>
    <row r="122" spans="1:128" ht="39.6">
      <c r="A122" s="150"/>
      <c r="B122" s="280" t="str">
        <f>CONCATENATE(B121,".1")</f>
        <v>A.II.6.2.5.1.1.1.1</v>
      </c>
      <c r="C122" s="291" t="s">
        <v>700</v>
      </c>
      <c r="D122" s="278" t="s">
        <v>608</v>
      </c>
      <c r="E122" s="279">
        <v>5</v>
      </c>
      <c r="F122" s="151" t="s">
        <v>513</v>
      </c>
      <c r="G122" s="151"/>
      <c r="H122" s="151">
        <v>199</v>
      </c>
      <c r="I122" s="151" t="s">
        <v>380</v>
      </c>
      <c r="J122" s="151">
        <f>13688.48/1000</f>
        <v>13.68848</v>
      </c>
      <c r="K122" s="152"/>
      <c r="L122" s="153">
        <f>J122</f>
        <v>13.68848</v>
      </c>
      <c r="M122" s="152" t="s">
        <v>514</v>
      </c>
      <c r="N122" s="153"/>
      <c r="O122" s="152"/>
      <c r="P122" s="152"/>
      <c r="Q122" s="154"/>
      <c r="R122" s="154"/>
      <c r="S122" s="152"/>
      <c r="T122" s="152"/>
      <c r="U122" s="152"/>
      <c r="V122" s="152"/>
      <c r="W122" s="152"/>
      <c r="X122" s="152"/>
      <c r="Y122" s="152"/>
      <c r="Z122" s="155"/>
      <c r="AA122" s="155"/>
      <c r="AB122" s="155"/>
      <c r="AC122" s="151"/>
      <c r="AD122" s="156"/>
      <c r="AE122" s="157"/>
      <c r="AF122" s="152"/>
      <c r="AG122" s="152"/>
      <c r="AH122" s="152"/>
      <c r="AI122" s="152"/>
      <c r="AJ122" s="152"/>
      <c r="AK122" s="152"/>
      <c r="AL122" s="152"/>
      <c r="AM122" s="152"/>
      <c r="AN122" s="152"/>
      <c r="AO122" s="152"/>
      <c r="AP122" s="152"/>
      <c r="AQ122" s="152"/>
      <c r="AR122" s="152"/>
      <c r="AS122" s="152"/>
      <c r="AT122" s="152"/>
      <c r="AU122" s="152"/>
      <c r="AV122" s="11"/>
      <c r="AW122" s="11"/>
      <c r="AX122" s="11"/>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row>
    <row r="123" spans="1:128" ht="17.25" customHeight="1">
      <c r="A123" s="150"/>
      <c r="B123" s="280" t="str">
        <f>+CONCATENATE(LEFT(B119,LEN(B119)-1),VALUE(RIGHT(B119,1))+1)</f>
        <v>A.II.6.2.5.2</v>
      </c>
      <c r="C123" s="297" t="s">
        <v>701</v>
      </c>
      <c r="D123" s="298"/>
      <c r="E123" s="299"/>
      <c r="F123" s="151" t="s">
        <v>534</v>
      </c>
      <c r="G123" s="151"/>
      <c r="H123" s="151"/>
      <c r="I123" s="151"/>
      <c r="J123" s="151"/>
      <c r="K123" s="152"/>
      <c r="L123" s="153"/>
      <c r="M123" s="152"/>
      <c r="N123" s="153"/>
      <c r="O123" s="152"/>
      <c r="P123" s="152"/>
      <c r="Q123" s="154"/>
      <c r="R123" s="154"/>
      <c r="S123" s="152"/>
      <c r="T123" s="152"/>
      <c r="U123" s="152"/>
      <c r="V123" s="152"/>
      <c r="W123" s="152"/>
      <c r="X123" s="152"/>
      <c r="Y123" s="152"/>
      <c r="Z123" s="155"/>
      <c r="AA123" s="155"/>
      <c r="AB123" s="155"/>
      <c r="AC123" s="151"/>
      <c r="AD123" s="156"/>
      <c r="AE123" s="157"/>
      <c r="AF123" s="152"/>
      <c r="AG123" s="152"/>
      <c r="AH123" s="152"/>
      <c r="AI123" s="152"/>
      <c r="AJ123" s="152"/>
      <c r="AK123" s="152"/>
      <c r="AL123" s="152"/>
      <c r="AM123" s="152"/>
      <c r="AN123" s="152"/>
      <c r="AO123" s="152"/>
      <c r="AP123" s="152"/>
      <c r="AQ123" s="152"/>
      <c r="AR123" s="152"/>
      <c r="AS123" s="152"/>
      <c r="AT123" s="152"/>
      <c r="AU123" s="152"/>
      <c r="AV123" s="11"/>
      <c r="AW123" s="11"/>
      <c r="AX123" s="11"/>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row>
    <row r="124" spans="1:128" ht="39.6">
      <c r="A124" s="150"/>
      <c r="B124" s="293" t="str">
        <f>CONCATENATE(B123,".1")</f>
        <v>A.II.6.2.5.2.1</v>
      </c>
      <c r="C124" s="291" t="s">
        <v>690</v>
      </c>
      <c r="D124" s="296" t="s">
        <v>608</v>
      </c>
      <c r="E124" s="279">
        <v>5</v>
      </c>
      <c r="F124" s="151" t="s">
        <v>939</v>
      </c>
      <c r="G124" s="151"/>
      <c r="H124" s="151"/>
      <c r="I124" s="151"/>
      <c r="J124" s="151"/>
      <c r="K124" s="152"/>
      <c r="L124" s="153"/>
      <c r="M124" s="152"/>
      <c r="N124" s="153"/>
      <c r="O124" s="152"/>
      <c r="P124" s="152"/>
      <c r="Q124" s="154"/>
      <c r="R124" s="154"/>
      <c r="S124" s="152"/>
      <c r="T124" s="152"/>
      <c r="U124" s="152"/>
      <c r="V124" s="152"/>
      <c r="W124" s="152"/>
      <c r="X124" s="152"/>
      <c r="Y124" s="152"/>
      <c r="Z124" s="155"/>
      <c r="AA124" s="155"/>
      <c r="AB124" s="155"/>
      <c r="AC124" s="151"/>
      <c r="AD124" s="156"/>
      <c r="AE124" s="157"/>
      <c r="AF124" s="152"/>
      <c r="AG124" s="152"/>
      <c r="AH124" s="152"/>
      <c r="AI124" s="152"/>
      <c r="AJ124" s="152"/>
      <c r="AK124" s="152"/>
      <c r="AL124" s="152"/>
      <c r="AM124" s="152"/>
      <c r="AN124" s="152"/>
      <c r="AO124" s="152"/>
      <c r="AP124" s="152"/>
      <c r="AQ124" s="152"/>
      <c r="AR124" s="152"/>
      <c r="AS124" s="152"/>
      <c r="AT124" s="152"/>
      <c r="AU124" s="152"/>
      <c r="AV124" s="11"/>
      <c r="AW124" s="11"/>
      <c r="AX124" s="11"/>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row>
    <row r="125" spans="1:128" ht="39.6">
      <c r="A125" s="150"/>
      <c r="B125" s="293" t="str">
        <f>CONCATENATE(B123,".2")</f>
        <v>A.II.6.2.5.2.2</v>
      </c>
      <c r="C125" s="303" t="s">
        <v>702</v>
      </c>
      <c r="D125" s="283" t="s">
        <v>608</v>
      </c>
      <c r="E125" s="279">
        <v>5</v>
      </c>
      <c r="F125" s="151" t="s">
        <v>939</v>
      </c>
      <c r="G125" s="151"/>
      <c r="H125" s="151"/>
      <c r="I125" s="151"/>
      <c r="J125" s="151"/>
      <c r="K125" s="152"/>
      <c r="L125" s="153"/>
      <c r="M125" s="152"/>
      <c r="N125" s="153"/>
      <c r="O125" s="152"/>
      <c r="P125" s="152"/>
      <c r="Q125" s="154"/>
      <c r="R125" s="154"/>
      <c r="S125" s="152"/>
      <c r="T125" s="152"/>
      <c r="U125" s="152"/>
      <c r="V125" s="152"/>
      <c r="W125" s="152"/>
      <c r="X125" s="152"/>
      <c r="Y125" s="152"/>
      <c r="Z125" s="155"/>
      <c r="AA125" s="155"/>
      <c r="AB125" s="155"/>
      <c r="AC125" s="151"/>
      <c r="AD125" s="156"/>
      <c r="AE125" s="157"/>
      <c r="AF125" s="152"/>
      <c r="AG125" s="152"/>
      <c r="AH125" s="152"/>
      <c r="AI125" s="152"/>
      <c r="AJ125" s="152"/>
      <c r="AK125" s="152"/>
      <c r="AL125" s="152"/>
      <c r="AM125" s="152"/>
      <c r="AN125" s="152"/>
      <c r="AO125" s="152"/>
      <c r="AP125" s="152"/>
      <c r="AQ125" s="152"/>
      <c r="AR125" s="152"/>
      <c r="AS125" s="152"/>
      <c r="AT125" s="152"/>
      <c r="AU125" s="152"/>
      <c r="AV125" s="11"/>
      <c r="AW125" s="11"/>
      <c r="AX125" s="11"/>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row>
    <row r="126" spans="1:128" ht="25.5" customHeight="1">
      <c r="A126" s="150"/>
      <c r="B126" s="288" t="str">
        <f>+CONCATENATE(LEFT(B102,LEN(B102)-1),VALUE(RIGHT(B102,1))+1)</f>
        <v>A.II.6.3</v>
      </c>
      <c r="C126" s="295" t="s">
        <v>703</v>
      </c>
      <c r="D126" s="296"/>
      <c r="E126" s="294"/>
      <c r="F126" s="151" t="s">
        <v>534</v>
      </c>
      <c r="G126" s="151"/>
      <c r="H126" s="151"/>
      <c r="I126" s="151"/>
      <c r="J126" s="151"/>
      <c r="K126" s="152"/>
      <c r="L126" s="153"/>
      <c r="M126" s="152"/>
      <c r="N126" s="153"/>
      <c r="O126" s="152"/>
      <c r="P126" s="152"/>
      <c r="Q126" s="154"/>
      <c r="R126" s="154"/>
      <c r="S126" s="152"/>
      <c r="T126" s="152"/>
      <c r="U126" s="152"/>
      <c r="V126" s="152"/>
      <c r="W126" s="152"/>
      <c r="X126" s="152"/>
      <c r="Y126" s="152"/>
      <c r="Z126" s="155"/>
      <c r="AA126" s="155"/>
      <c r="AB126" s="155"/>
      <c r="AC126" s="151"/>
      <c r="AD126" s="156"/>
      <c r="AE126" s="157"/>
      <c r="AF126" s="152"/>
      <c r="AG126" s="152"/>
      <c r="AH126" s="152"/>
      <c r="AI126" s="152"/>
      <c r="AJ126" s="152"/>
      <c r="AK126" s="152"/>
      <c r="AL126" s="152"/>
      <c r="AM126" s="152"/>
      <c r="AN126" s="152"/>
      <c r="AO126" s="152"/>
      <c r="AP126" s="152"/>
      <c r="AQ126" s="152"/>
      <c r="AR126" s="152"/>
      <c r="AS126" s="152"/>
      <c r="AT126" s="152"/>
      <c r="AU126" s="152"/>
      <c r="AV126" s="11"/>
      <c r="AW126" s="11"/>
      <c r="AX126" s="11"/>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row>
    <row r="127" spans="1:128" ht="17.25" customHeight="1">
      <c r="A127" s="150"/>
      <c r="B127" s="280" t="str">
        <f>CONCATENATE(B126,".1")</f>
        <v>A.II.6.3.1</v>
      </c>
      <c r="C127" s="277" t="s">
        <v>663</v>
      </c>
      <c r="D127" s="278">
        <v>0</v>
      </c>
      <c r="E127" s="279">
        <v>0</v>
      </c>
      <c r="F127" s="151" t="s">
        <v>534</v>
      </c>
      <c r="G127" s="151"/>
      <c r="H127" s="151"/>
      <c r="I127" s="151"/>
      <c r="J127" s="151"/>
      <c r="K127" s="152"/>
      <c r="L127" s="153"/>
      <c r="M127" s="152"/>
      <c r="N127" s="153"/>
      <c r="O127" s="152"/>
      <c r="P127" s="152"/>
      <c r="Q127" s="154"/>
      <c r="R127" s="154"/>
      <c r="S127" s="152"/>
      <c r="T127" s="152"/>
      <c r="U127" s="152"/>
      <c r="V127" s="152"/>
      <c r="W127" s="152"/>
      <c r="X127" s="152"/>
      <c r="Y127" s="152"/>
      <c r="Z127" s="155"/>
      <c r="AA127" s="155"/>
      <c r="AB127" s="155"/>
      <c r="AC127" s="151"/>
      <c r="AD127" s="156"/>
      <c r="AE127" s="157"/>
      <c r="AF127" s="152"/>
      <c r="AG127" s="152"/>
      <c r="AH127" s="152"/>
      <c r="AI127" s="152"/>
      <c r="AJ127" s="152"/>
      <c r="AK127" s="152"/>
      <c r="AL127" s="152"/>
      <c r="AM127" s="152"/>
      <c r="AN127" s="152"/>
      <c r="AO127" s="152"/>
      <c r="AP127" s="152"/>
      <c r="AQ127" s="152"/>
      <c r="AR127" s="152"/>
      <c r="AS127" s="152"/>
      <c r="AT127" s="152"/>
      <c r="AU127" s="152"/>
      <c r="AV127" s="11"/>
      <c r="AW127" s="11"/>
      <c r="AX127" s="11"/>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row>
    <row r="128" spans="1:128" ht="153" customHeight="1">
      <c r="A128" s="150"/>
      <c r="B128" s="280" t="str">
        <f>CONCATENATE(B127,".1")</f>
        <v>A.II.6.3.1.1</v>
      </c>
      <c r="C128" s="277" t="s">
        <v>664</v>
      </c>
      <c r="D128" s="278"/>
      <c r="E128" s="279"/>
      <c r="F128" s="151" t="s">
        <v>534</v>
      </c>
      <c r="G128" s="151"/>
      <c r="H128" s="151"/>
      <c r="I128" s="151"/>
      <c r="J128" s="151"/>
      <c r="K128" s="152"/>
      <c r="L128" s="153"/>
      <c r="M128" s="152"/>
      <c r="N128" s="153"/>
      <c r="O128" s="152"/>
      <c r="P128" s="152"/>
      <c r="Q128" s="154"/>
      <c r="R128" s="154"/>
      <c r="S128" s="152"/>
      <c r="T128" s="152"/>
      <c r="U128" s="152"/>
      <c r="V128" s="152"/>
      <c r="W128" s="152"/>
      <c r="X128" s="152"/>
      <c r="Y128" s="152"/>
      <c r="Z128" s="155"/>
      <c r="AA128" s="155"/>
      <c r="AB128" s="155"/>
      <c r="AC128" s="151"/>
      <c r="AD128" s="156"/>
      <c r="AE128" s="157"/>
      <c r="AF128" s="152"/>
      <c r="AG128" s="152"/>
      <c r="AH128" s="152"/>
      <c r="AI128" s="152"/>
      <c r="AJ128" s="152"/>
      <c r="AK128" s="152"/>
      <c r="AL128" s="152"/>
      <c r="AM128" s="152"/>
      <c r="AN128" s="152"/>
      <c r="AO128" s="152"/>
      <c r="AP128" s="152"/>
      <c r="AQ128" s="152"/>
      <c r="AR128" s="152"/>
      <c r="AS128" s="152"/>
      <c r="AT128" s="152"/>
      <c r="AU128" s="152"/>
      <c r="AV128" s="11"/>
      <c r="AW128" s="11"/>
      <c r="AX128" s="11"/>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row>
    <row r="129" spans="1:128" ht="17.25" customHeight="1">
      <c r="A129" s="150"/>
      <c r="B129" s="280" t="str">
        <f>CONCATENATE(B128,".1")</f>
        <v>A.II.6.3.1.1.1</v>
      </c>
      <c r="C129" s="277" t="s">
        <v>633</v>
      </c>
      <c r="D129" s="278" t="s">
        <v>630</v>
      </c>
      <c r="E129" s="279">
        <f>92.2*0.3</f>
        <v>27.66</v>
      </c>
      <c r="F129" s="151" t="s">
        <v>529</v>
      </c>
      <c r="G129" s="151" t="s">
        <v>585</v>
      </c>
      <c r="H129" s="151">
        <v>2500</v>
      </c>
      <c r="I129" s="151"/>
      <c r="J129" s="151"/>
      <c r="K129" s="152"/>
      <c r="L129" s="153"/>
      <c r="M129" s="152"/>
      <c r="N129" s="153"/>
      <c r="O129" s="152"/>
      <c r="P129" s="152"/>
      <c r="Q129" s="154"/>
      <c r="R129" s="154"/>
      <c r="S129" s="152"/>
      <c r="T129" s="152"/>
      <c r="U129" s="152"/>
      <c r="V129" s="152"/>
      <c r="W129" s="152"/>
      <c r="X129" s="152"/>
      <c r="Y129" s="152"/>
      <c r="Z129" s="155"/>
      <c r="AA129" s="155"/>
      <c r="AB129" s="155"/>
      <c r="AC129" s="151"/>
      <c r="AD129" s="156"/>
      <c r="AE129" s="157"/>
      <c r="AF129" s="152"/>
      <c r="AG129" s="152"/>
      <c r="AH129" s="152"/>
      <c r="AI129" s="152"/>
      <c r="AJ129" s="152"/>
      <c r="AK129" s="152"/>
      <c r="AL129" s="152"/>
      <c r="AM129" s="152"/>
      <c r="AN129" s="152"/>
      <c r="AO129" s="152"/>
      <c r="AP129" s="152"/>
      <c r="AQ129" s="152"/>
      <c r="AR129" s="152"/>
      <c r="AS129" s="152"/>
      <c r="AT129" s="152"/>
      <c r="AU129" s="152"/>
      <c r="AV129" s="11"/>
      <c r="AW129" s="11"/>
      <c r="AX129" s="11"/>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row>
    <row r="130" spans="1:128" ht="17.25" customHeight="1">
      <c r="A130" s="150"/>
      <c r="B130" s="280" t="str">
        <f>+CONCATENATE(LEFT(B129,LEN(B129)-1),VALUE(RIGHT(B129,1))+1)</f>
        <v>A.II.6.3.1.1.2</v>
      </c>
      <c r="C130" s="277" t="s">
        <v>634</v>
      </c>
      <c r="D130" s="278" t="s">
        <v>630</v>
      </c>
      <c r="E130" s="279">
        <f>92.2*0.3</f>
        <v>27.66</v>
      </c>
      <c r="F130" s="151" t="s">
        <v>529</v>
      </c>
      <c r="G130" s="151" t="s">
        <v>585</v>
      </c>
      <c r="H130" s="151">
        <v>2500</v>
      </c>
      <c r="I130" s="151"/>
      <c r="J130" s="151"/>
      <c r="K130" s="152"/>
      <c r="L130" s="153"/>
      <c r="M130" s="152"/>
      <c r="N130" s="153"/>
      <c r="O130" s="152"/>
      <c r="P130" s="152"/>
      <c r="Q130" s="154"/>
      <c r="R130" s="154"/>
      <c r="S130" s="152"/>
      <c r="T130" s="152"/>
      <c r="U130" s="152"/>
      <c r="V130" s="152"/>
      <c r="W130" s="152"/>
      <c r="X130" s="152"/>
      <c r="Y130" s="152"/>
      <c r="Z130" s="155"/>
      <c r="AA130" s="155"/>
      <c r="AB130" s="155"/>
      <c r="AC130" s="151"/>
      <c r="AD130" s="156"/>
      <c r="AE130" s="157"/>
      <c r="AF130" s="152"/>
      <c r="AG130" s="152"/>
      <c r="AH130" s="152"/>
      <c r="AI130" s="152"/>
      <c r="AJ130" s="152"/>
      <c r="AK130" s="152"/>
      <c r="AL130" s="152"/>
      <c r="AM130" s="152"/>
      <c r="AN130" s="152"/>
      <c r="AO130" s="152"/>
      <c r="AP130" s="152"/>
      <c r="AQ130" s="152"/>
      <c r="AR130" s="152"/>
      <c r="AS130" s="152"/>
      <c r="AT130" s="152"/>
      <c r="AU130" s="152"/>
      <c r="AV130" s="11"/>
      <c r="AW130" s="11"/>
      <c r="AX130" s="11"/>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row>
    <row r="131" spans="1:128" ht="17.25" customHeight="1">
      <c r="A131" s="150"/>
      <c r="B131" s="280" t="str">
        <f>+CONCATENATE(LEFT(B130,LEN(B130)-1),VALUE(RIGHT(B130,1))+1)</f>
        <v>A.II.6.3.1.1.3</v>
      </c>
      <c r="C131" s="277" t="s">
        <v>635</v>
      </c>
      <c r="D131" s="278" t="s">
        <v>630</v>
      </c>
      <c r="E131" s="279">
        <f>92.2*0.4</f>
        <v>36.880000000000003</v>
      </c>
      <c r="F131" s="151" t="s">
        <v>529</v>
      </c>
      <c r="G131" s="151" t="s">
        <v>585</v>
      </c>
      <c r="H131" s="151">
        <v>2500</v>
      </c>
      <c r="I131" s="151"/>
      <c r="J131" s="151"/>
      <c r="K131" s="152"/>
      <c r="L131" s="153"/>
      <c r="M131" s="152"/>
      <c r="N131" s="153"/>
      <c r="O131" s="152"/>
      <c r="P131" s="152"/>
      <c r="Q131" s="154"/>
      <c r="R131" s="154"/>
      <c r="S131" s="152"/>
      <c r="T131" s="152"/>
      <c r="U131" s="152"/>
      <c r="V131" s="152"/>
      <c r="W131" s="152"/>
      <c r="X131" s="152"/>
      <c r="Y131" s="152"/>
      <c r="Z131" s="155"/>
      <c r="AA131" s="155"/>
      <c r="AB131" s="155"/>
      <c r="AC131" s="151"/>
      <c r="AD131" s="156"/>
      <c r="AE131" s="157"/>
      <c r="AF131" s="152"/>
      <c r="AG131" s="152"/>
      <c r="AH131" s="152"/>
      <c r="AI131" s="152"/>
      <c r="AJ131" s="152"/>
      <c r="AK131" s="152"/>
      <c r="AL131" s="152"/>
      <c r="AM131" s="152"/>
      <c r="AN131" s="152"/>
      <c r="AO131" s="152"/>
      <c r="AP131" s="152"/>
      <c r="AQ131" s="152"/>
      <c r="AR131" s="152"/>
      <c r="AS131" s="152"/>
      <c r="AT131" s="152"/>
      <c r="AU131" s="152"/>
      <c r="AV131" s="11"/>
      <c r="AW131" s="11"/>
      <c r="AX131" s="11"/>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row>
    <row r="132" spans="1:128" ht="76.5" customHeight="1">
      <c r="A132" s="150"/>
      <c r="B132" s="280" t="str">
        <f>CONCATENATE(B128,".2")</f>
        <v>A.II.6.3.1.1.2</v>
      </c>
      <c r="C132" s="277" t="s">
        <v>665</v>
      </c>
      <c r="D132" s="278" t="s">
        <v>630</v>
      </c>
      <c r="E132" s="279">
        <v>34.700000000000003</v>
      </c>
      <c r="F132" s="151" t="s">
        <v>524</v>
      </c>
      <c r="G132" s="151" t="s">
        <v>589</v>
      </c>
      <c r="H132" s="151">
        <v>2500</v>
      </c>
      <c r="I132" s="151"/>
      <c r="J132" s="151"/>
      <c r="K132" s="152"/>
      <c r="L132" s="153"/>
      <c r="M132" s="152"/>
      <c r="N132" s="153"/>
      <c r="O132" s="152"/>
      <c r="P132" s="152"/>
      <c r="Q132" s="154"/>
      <c r="R132" s="154"/>
      <c r="S132" s="152"/>
      <c r="T132" s="152"/>
      <c r="U132" s="152"/>
      <c r="V132" s="152"/>
      <c r="W132" s="152"/>
      <c r="X132" s="152"/>
      <c r="Y132" s="152"/>
      <c r="Z132" s="155"/>
      <c r="AA132" s="155"/>
      <c r="AB132" s="155"/>
      <c r="AC132" s="151"/>
      <c r="AD132" s="156"/>
      <c r="AE132" s="157"/>
      <c r="AF132" s="152"/>
      <c r="AG132" s="152"/>
      <c r="AH132" s="152"/>
      <c r="AI132" s="152"/>
      <c r="AJ132" s="152"/>
      <c r="AK132" s="152"/>
      <c r="AL132" s="152"/>
      <c r="AM132" s="152"/>
      <c r="AN132" s="152"/>
      <c r="AO132" s="152"/>
      <c r="AP132" s="152"/>
      <c r="AQ132" s="152"/>
      <c r="AR132" s="152"/>
      <c r="AS132" s="152"/>
      <c r="AT132" s="152"/>
      <c r="AU132" s="152"/>
      <c r="AV132" s="11"/>
      <c r="AW132" s="11"/>
      <c r="AX132" s="11"/>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row>
    <row r="133" spans="1:128" ht="63.75" customHeight="1">
      <c r="A133" s="150"/>
      <c r="B133" s="280" t="str">
        <f>+CONCATENATE(LEFT(B132,LEN(B132)-1),VALUE(RIGHT(B132,1))+1)</f>
        <v>A.II.6.3.1.1.3</v>
      </c>
      <c r="C133" s="277" t="s">
        <v>638</v>
      </c>
      <c r="D133" s="278" t="s">
        <v>630</v>
      </c>
      <c r="E133" s="279">
        <v>57.5</v>
      </c>
      <c r="F133" s="151" t="s">
        <v>517</v>
      </c>
      <c r="G133" s="151"/>
      <c r="H133" s="151"/>
      <c r="I133" s="151"/>
      <c r="J133" s="151"/>
      <c r="K133" s="152"/>
      <c r="L133" s="153"/>
      <c r="M133" s="152"/>
      <c r="N133" s="153"/>
      <c r="O133" s="152"/>
      <c r="P133" s="152"/>
      <c r="Q133" s="154"/>
      <c r="R133" s="154"/>
      <c r="S133" s="152"/>
      <c r="T133" s="152"/>
      <c r="U133" s="152"/>
      <c r="V133" s="152"/>
      <c r="W133" s="152"/>
      <c r="X133" s="152"/>
      <c r="Y133" s="152"/>
      <c r="Z133" s="155"/>
      <c r="AA133" s="155"/>
      <c r="AB133" s="155"/>
      <c r="AC133" s="151"/>
      <c r="AD133" s="156"/>
      <c r="AE133" s="157"/>
      <c r="AF133" s="152"/>
      <c r="AG133" s="152"/>
      <c r="AH133" s="152"/>
      <c r="AI133" s="152"/>
      <c r="AJ133" s="152"/>
      <c r="AK133" s="152"/>
      <c r="AL133" s="152"/>
      <c r="AM133" s="152"/>
      <c r="AN133" s="152"/>
      <c r="AO133" s="152"/>
      <c r="AP133" s="152"/>
      <c r="AQ133" s="152"/>
      <c r="AR133" s="152"/>
      <c r="AS133" s="152"/>
      <c r="AT133" s="152"/>
      <c r="AU133" s="152"/>
      <c r="AV133" s="11"/>
      <c r="AW133" s="11"/>
      <c r="AX133" s="11"/>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row>
    <row r="134" spans="1:128" ht="17.25" customHeight="1">
      <c r="A134" s="150"/>
      <c r="B134" s="280" t="str">
        <f>CONCATENATE(B126,".2")</f>
        <v>A.II.6.3.2</v>
      </c>
      <c r="C134" s="277" t="s">
        <v>666</v>
      </c>
      <c r="D134" s="278">
        <v>0</v>
      </c>
      <c r="E134" s="279"/>
      <c r="F134" s="151" t="s">
        <v>534</v>
      </c>
      <c r="G134" s="151"/>
      <c r="H134" s="151"/>
      <c r="I134" s="151"/>
      <c r="J134" s="151"/>
      <c r="K134" s="152"/>
      <c r="L134" s="153"/>
      <c r="M134" s="152"/>
      <c r="N134" s="153"/>
      <c r="O134" s="152"/>
      <c r="P134" s="152"/>
      <c r="Q134" s="154"/>
      <c r="R134" s="154"/>
      <c r="S134" s="152"/>
      <c r="T134" s="152"/>
      <c r="U134" s="152"/>
      <c r="V134" s="152"/>
      <c r="W134" s="152"/>
      <c r="X134" s="152"/>
      <c r="Y134" s="152"/>
      <c r="Z134" s="155"/>
      <c r="AA134" s="155"/>
      <c r="AB134" s="155"/>
      <c r="AC134" s="151"/>
      <c r="AD134" s="156"/>
      <c r="AE134" s="157"/>
      <c r="AF134" s="152"/>
      <c r="AG134" s="152"/>
      <c r="AH134" s="152"/>
      <c r="AI134" s="152"/>
      <c r="AJ134" s="152"/>
      <c r="AK134" s="152"/>
      <c r="AL134" s="152"/>
      <c r="AM134" s="152"/>
      <c r="AN134" s="152"/>
      <c r="AO134" s="152"/>
      <c r="AP134" s="152"/>
      <c r="AQ134" s="152"/>
      <c r="AR134" s="152"/>
      <c r="AS134" s="152"/>
      <c r="AT134" s="152"/>
      <c r="AU134" s="152"/>
      <c r="AV134" s="11"/>
      <c r="AW134" s="11"/>
      <c r="AX134" s="11"/>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row>
    <row r="135" spans="1:128" ht="39.6">
      <c r="A135" s="150"/>
      <c r="B135" s="304" t="str">
        <f>CONCATENATE(B134,".1")</f>
        <v>A.II.6.3.2.1</v>
      </c>
      <c r="C135" s="277" t="s">
        <v>704</v>
      </c>
      <c r="D135" s="278" t="s">
        <v>623</v>
      </c>
      <c r="E135" s="279">
        <v>39.5</v>
      </c>
      <c r="F135" s="151" t="s">
        <v>939</v>
      </c>
      <c r="G135" s="151"/>
      <c r="H135" s="151"/>
      <c r="I135" s="151"/>
      <c r="J135" s="151"/>
      <c r="K135" s="152"/>
      <c r="L135" s="153"/>
      <c r="M135" s="152"/>
      <c r="N135" s="153"/>
      <c r="O135" s="152"/>
      <c r="P135" s="152"/>
      <c r="Q135" s="154"/>
      <c r="R135" s="154"/>
      <c r="S135" s="152"/>
      <c r="T135" s="152"/>
      <c r="U135" s="152"/>
      <c r="V135" s="152"/>
      <c r="W135" s="152"/>
      <c r="X135" s="152"/>
      <c r="Y135" s="152"/>
      <c r="Z135" s="155"/>
      <c r="AA135" s="155"/>
      <c r="AB135" s="155"/>
      <c r="AC135" s="151"/>
      <c r="AD135" s="156"/>
      <c r="AE135" s="157"/>
      <c r="AF135" s="152"/>
      <c r="AG135" s="152"/>
      <c r="AH135" s="152"/>
      <c r="AI135" s="152"/>
      <c r="AJ135" s="152"/>
      <c r="AK135" s="152"/>
      <c r="AL135" s="152"/>
      <c r="AM135" s="152"/>
      <c r="AN135" s="152"/>
      <c r="AO135" s="152"/>
      <c r="AP135" s="152"/>
      <c r="AQ135" s="152"/>
      <c r="AR135" s="152"/>
      <c r="AS135" s="152"/>
      <c r="AT135" s="152"/>
      <c r="AU135" s="152"/>
      <c r="AV135" s="11"/>
      <c r="AW135" s="11"/>
      <c r="AX135" s="11"/>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row>
    <row r="136" spans="1:128" ht="66">
      <c r="A136" s="150"/>
      <c r="B136" s="280" t="str">
        <f>+CONCATENATE(LEFT(B135,LEN(B135)-1),VALUE(RIGHT(B135,1))+1)</f>
        <v>A.II.6.3.2.2</v>
      </c>
      <c r="C136" s="277" t="s">
        <v>705</v>
      </c>
      <c r="D136" s="278" t="s">
        <v>630</v>
      </c>
      <c r="E136" s="279">
        <v>50.4</v>
      </c>
      <c r="F136" s="151" t="s">
        <v>939</v>
      </c>
      <c r="G136" s="151" t="s">
        <v>467</v>
      </c>
      <c r="H136" s="151">
        <v>2500</v>
      </c>
      <c r="I136" s="151" t="s">
        <v>366</v>
      </c>
      <c r="J136" s="151">
        <f>(H136*E136)/1000</f>
        <v>126</v>
      </c>
      <c r="K136" s="152"/>
      <c r="L136" s="153">
        <f>J136</f>
        <v>126</v>
      </c>
      <c r="M136" s="152" t="s">
        <v>510</v>
      </c>
      <c r="N136" s="153">
        <f>0.1*E136</f>
        <v>5.04</v>
      </c>
      <c r="O136" s="152">
        <v>10</v>
      </c>
      <c r="P136" s="152"/>
      <c r="Q136" s="154"/>
      <c r="R136" s="154"/>
      <c r="S136" s="152"/>
      <c r="T136" s="152"/>
      <c r="U136" s="152"/>
      <c r="V136" s="152"/>
      <c r="W136" s="152"/>
      <c r="X136" s="152"/>
      <c r="Y136" s="152"/>
      <c r="Z136" s="155"/>
      <c r="AA136" s="155"/>
      <c r="AB136" s="155"/>
      <c r="AC136" s="151"/>
      <c r="AD136" s="156"/>
      <c r="AE136" s="157"/>
      <c r="AF136" s="152"/>
      <c r="AG136" s="152"/>
      <c r="AH136" s="152"/>
      <c r="AI136" s="152"/>
      <c r="AJ136" s="152"/>
      <c r="AK136" s="152"/>
      <c r="AL136" s="152"/>
      <c r="AM136" s="152"/>
      <c r="AN136" s="152"/>
      <c r="AO136" s="152"/>
      <c r="AP136" s="152"/>
      <c r="AQ136" s="152"/>
      <c r="AR136" s="152"/>
      <c r="AS136" s="152"/>
      <c r="AT136" s="152"/>
      <c r="AU136" s="152"/>
      <c r="AV136" s="11"/>
      <c r="AW136" s="11"/>
      <c r="AX136" s="11"/>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row>
    <row r="137" spans="1:128" ht="26.4">
      <c r="A137" s="150"/>
      <c r="B137" s="280" t="str">
        <f>+CONCATENATE(LEFT(B136,LEN(B136)-1),VALUE(RIGHT(B136,1))+1)</f>
        <v>A.II.6.3.2.3</v>
      </c>
      <c r="C137" s="277" t="s">
        <v>706</v>
      </c>
      <c r="D137" s="278" t="s">
        <v>623</v>
      </c>
      <c r="E137" s="279">
        <f>4.64*5</f>
        <v>23.2</v>
      </c>
      <c r="F137" s="151" t="s">
        <v>939</v>
      </c>
      <c r="G137" s="151"/>
      <c r="H137" s="151"/>
      <c r="I137" s="151"/>
      <c r="J137" s="151"/>
      <c r="K137" s="152"/>
      <c r="L137" s="153"/>
      <c r="M137" s="152"/>
      <c r="N137" s="153"/>
      <c r="O137" s="152"/>
      <c r="P137" s="152"/>
      <c r="Q137" s="154"/>
      <c r="R137" s="154"/>
      <c r="S137" s="152"/>
      <c r="T137" s="152"/>
      <c r="U137" s="152"/>
      <c r="V137" s="152"/>
      <c r="W137" s="152"/>
      <c r="X137" s="152"/>
      <c r="Y137" s="152"/>
      <c r="Z137" s="155"/>
      <c r="AA137" s="155"/>
      <c r="AB137" s="155"/>
      <c r="AC137" s="151"/>
      <c r="AD137" s="156"/>
      <c r="AE137" s="157"/>
      <c r="AF137" s="152"/>
      <c r="AG137" s="152"/>
      <c r="AH137" s="152"/>
      <c r="AI137" s="152"/>
      <c r="AJ137" s="152"/>
      <c r="AK137" s="152"/>
      <c r="AL137" s="152"/>
      <c r="AM137" s="152"/>
      <c r="AN137" s="152"/>
      <c r="AO137" s="152"/>
      <c r="AP137" s="152"/>
      <c r="AQ137" s="152"/>
      <c r="AR137" s="152"/>
      <c r="AS137" s="152"/>
      <c r="AT137" s="152"/>
      <c r="AU137" s="152"/>
      <c r="AV137" s="11"/>
      <c r="AW137" s="11"/>
      <c r="AX137" s="11"/>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row>
    <row r="138" spans="1:128" ht="17.25" customHeight="1">
      <c r="A138" s="150"/>
      <c r="B138" s="280" t="str">
        <f>+CONCATENATE(LEFT(B134,LEN(B134)-1),VALUE(RIGHT(B134,1))+1)</f>
        <v>A.II.6.3.3</v>
      </c>
      <c r="C138" s="277" t="s">
        <v>669</v>
      </c>
      <c r="D138" s="278">
        <v>0</v>
      </c>
      <c r="E138" s="279"/>
      <c r="F138" s="151" t="s">
        <v>534</v>
      </c>
      <c r="G138" s="151"/>
      <c r="H138" s="151"/>
      <c r="I138" s="151"/>
      <c r="J138" s="151"/>
      <c r="K138" s="152"/>
      <c r="L138" s="153"/>
      <c r="M138" s="152"/>
      <c r="N138" s="153"/>
      <c r="O138" s="152"/>
      <c r="P138" s="152"/>
      <c r="Q138" s="154"/>
      <c r="R138" s="154"/>
      <c r="S138" s="152"/>
      <c r="T138" s="152"/>
      <c r="U138" s="152"/>
      <c r="V138" s="152"/>
      <c r="W138" s="152"/>
      <c r="X138" s="152"/>
      <c r="Y138" s="152"/>
      <c r="Z138" s="155"/>
      <c r="AA138" s="155"/>
      <c r="AB138" s="155"/>
      <c r="AC138" s="151"/>
      <c r="AD138" s="156"/>
      <c r="AE138" s="157"/>
      <c r="AF138" s="152"/>
      <c r="AG138" s="152"/>
      <c r="AH138" s="152"/>
      <c r="AI138" s="152"/>
      <c r="AJ138" s="152"/>
      <c r="AK138" s="152"/>
      <c r="AL138" s="152"/>
      <c r="AM138" s="152"/>
      <c r="AN138" s="152"/>
      <c r="AO138" s="152"/>
      <c r="AP138" s="152"/>
      <c r="AQ138" s="152"/>
      <c r="AR138" s="152"/>
      <c r="AS138" s="152"/>
      <c r="AT138" s="152"/>
      <c r="AU138" s="152"/>
      <c r="AV138" s="11"/>
      <c r="AW138" s="11"/>
      <c r="AX138" s="11"/>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row>
    <row r="139" spans="1:128" ht="51" customHeight="1">
      <c r="A139" s="150"/>
      <c r="B139" s="304" t="str">
        <f>CONCATENATE(B138,".1")</f>
        <v>A.II.6.3.3.1</v>
      </c>
      <c r="C139" s="277" t="s">
        <v>707</v>
      </c>
      <c r="D139" s="278" t="s">
        <v>623</v>
      </c>
      <c r="E139" s="279">
        <v>232.1</v>
      </c>
      <c r="F139" s="151" t="s">
        <v>534</v>
      </c>
      <c r="G139" s="151"/>
      <c r="H139" s="151"/>
      <c r="I139" s="151"/>
      <c r="J139" s="151"/>
      <c r="K139" s="152"/>
      <c r="L139" s="153"/>
      <c r="M139" s="152"/>
      <c r="N139" s="153"/>
      <c r="O139" s="152"/>
      <c r="P139" s="152"/>
      <c r="Q139" s="154"/>
      <c r="R139" s="154"/>
      <c r="S139" s="152"/>
      <c r="T139" s="152"/>
      <c r="U139" s="152"/>
      <c r="V139" s="152"/>
      <c r="W139" s="152"/>
      <c r="X139" s="152"/>
      <c r="Y139" s="152"/>
      <c r="Z139" s="155"/>
      <c r="AA139" s="155"/>
      <c r="AB139" s="155"/>
      <c r="AC139" s="151"/>
      <c r="AD139" s="156"/>
      <c r="AE139" s="157"/>
      <c r="AF139" s="152"/>
      <c r="AG139" s="152"/>
      <c r="AH139" s="152"/>
      <c r="AI139" s="152"/>
      <c r="AJ139" s="152"/>
      <c r="AK139" s="152"/>
      <c r="AL139" s="152"/>
      <c r="AM139" s="152"/>
      <c r="AN139" s="152"/>
      <c r="AO139" s="152"/>
      <c r="AP139" s="152"/>
      <c r="AQ139" s="152"/>
      <c r="AR139" s="152"/>
      <c r="AS139" s="152"/>
      <c r="AT139" s="152"/>
      <c r="AU139" s="152"/>
      <c r="AV139" s="11"/>
      <c r="AW139" s="11"/>
      <c r="AX139" s="11"/>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row>
    <row r="140" spans="1:128" ht="17.25" customHeight="1">
      <c r="A140" s="150"/>
      <c r="B140" s="280" t="str">
        <f>+CONCATENATE(LEFT(B138,LEN(B138)-1),VALUE(RIGHT(B138,1))+1)</f>
        <v>A.II.6.3.4</v>
      </c>
      <c r="C140" s="277" t="s">
        <v>672</v>
      </c>
      <c r="D140" s="278">
        <v>0</v>
      </c>
      <c r="E140" s="279"/>
      <c r="F140" s="151" t="s">
        <v>534</v>
      </c>
      <c r="G140" s="151"/>
      <c r="H140" s="151"/>
      <c r="I140" s="151"/>
      <c r="J140" s="151"/>
      <c r="K140" s="152"/>
      <c r="L140" s="153"/>
      <c r="M140" s="152"/>
      <c r="N140" s="153"/>
      <c r="O140" s="152"/>
      <c r="P140" s="152"/>
      <c r="Q140" s="154"/>
      <c r="R140" s="154"/>
      <c r="S140" s="152"/>
      <c r="T140" s="152"/>
      <c r="U140" s="152"/>
      <c r="V140" s="152"/>
      <c r="W140" s="152"/>
      <c r="X140" s="152"/>
      <c r="Y140" s="152"/>
      <c r="Z140" s="155"/>
      <c r="AA140" s="155"/>
      <c r="AB140" s="155"/>
      <c r="AC140" s="151"/>
      <c r="AD140" s="156"/>
      <c r="AE140" s="157"/>
      <c r="AF140" s="152"/>
      <c r="AG140" s="152"/>
      <c r="AH140" s="152"/>
      <c r="AI140" s="152"/>
      <c r="AJ140" s="152"/>
      <c r="AK140" s="152"/>
      <c r="AL140" s="152"/>
      <c r="AM140" s="152"/>
      <c r="AN140" s="152"/>
      <c r="AO140" s="152"/>
      <c r="AP140" s="152"/>
      <c r="AQ140" s="152"/>
      <c r="AR140" s="152"/>
      <c r="AS140" s="152"/>
      <c r="AT140" s="152"/>
      <c r="AU140" s="152"/>
      <c r="AV140" s="11"/>
      <c r="AW140" s="11"/>
      <c r="AX140" s="11"/>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row>
    <row r="141" spans="1:128" ht="39.6">
      <c r="A141" s="150"/>
      <c r="B141" s="304" t="str">
        <f>CONCATENATE(B140,".1")</f>
        <v>A.II.6.3.4.1</v>
      </c>
      <c r="C141" s="277" t="s">
        <v>708</v>
      </c>
      <c r="D141" s="278" t="s">
        <v>608</v>
      </c>
      <c r="E141" s="279">
        <f>5*2</f>
        <v>10</v>
      </c>
      <c r="F141" s="151" t="s">
        <v>939</v>
      </c>
      <c r="G141" s="151" t="s">
        <v>202</v>
      </c>
      <c r="H141" s="151">
        <v>6800</v>
      </c>
      <c r="I141" s="151" t="s">
        <v>366</v>
      </c>
      <c r="J141" s="151">
        <f>((2*0.4*3.14*0.8)*H141*E141)/1000</f>
        <v>136.65280000000001</v>
      </c>
      <c r="K141" s="152"/>
      <c r="L141" s="153">
        <f>J141</f>
        <v>136.65280000000001</v>
      </c>
      <c r="M141" s="152" t="s">
        <v>510</v>
      </c>
      <c r="N141" s="153">
        <f>0.7*L141</f>
        <v>95.656959999999998</v>
      </c>
      <c r="O141" s="152">
        <v>10</v>
      </c>
      <c r="P141" s="152">
        <v>70</v>
      </c>
      <c r="Q141" s="154"/>
      <c r="R141" s="154"/>
      <c r="S141" s="152"/>
      <c r="T141" s="152"/>
      <c r="U141" s="152"/>
      <c r="V141" s="152"/>
      <c r="W141" s="152"/>
      <c r="X141" s="152"/>
      <c r="Y141" s="152"/>
      <c r="Z141" s="155"/>
      <c r="AA141" s="155"/>
      <c r="AB141" s="155"/>
      <c r="AC141" s="151"/>
      <c r="AD141" s="156"/>
      <c r="AE141" s="157"/>
      <c r="AF141" s="152"/>
      <c r="AG141" s="152"/>
      <c r="AH141" s="152"/>
      <c r="AI141" s="152"/>
      <c r="AJ141" s="152"/>
      <c r="AK141" s="152"/>
      <c r="AL141" s="152"/>
      <c r="AM141" s="152"/>
      <c r="AN141" s="152"/>
      <c r="AO141" s="152"/>
      <c r="AP141" s="152"/>
      <c r="AQ141" s="152"/>
      <c r="AR141" s="152"/>
      <c r="AS141" s="152"/>
      <c r="AT141" s="152"/>
      <c r="AU141" s="152"/>
      <c r="AV141" s="11"/>
      <c r="AW141" s="11"/>
      <c r="AX141" s="11"/>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row>
    <row r="142" spans="1:128" ht="66">
      <c r="A142" s="150"/>
      <c r="B142" s="280" t="str">
        <f>+CONCATENATE(LEFT(B141,LEN(B141)-1),VALUE(RIGHT(B141,1))+1)</f>
        <v>A.II.6.3.4.2</v>
      </c>
      <c r="C142" s="277" t="s">
        <v>709</v>
      </c>
      <c r="D142" s="278" t="s">
        <v>608</v>
      </c>
      <c r="E142" s="279">
        <f>5*2</f>
        <v>10</v>
      </c>
      <c r="F142" s="151" t="s">
        <v>939</v>
      </c>
      <c r="G142" s="151" t="s">
        <v>384</v>
      </c>
      <c r="H142" s="151">
        <v>626.6</v>
      </c>
      <c r="I142" s="230" t="s">
        <v>380</v>
      </c>
      <c r="J142" s="151"/>
      <c r="K142" s="152"/>
      <c r="L142" s="153"/>
      <c r="M142" s="152"/>
      <c r="N142" s="153"/>
      <c r="O142" s="152">
        <v>70</v>
      </c>
      <c r="P142" s="152">
        <v>75</v>
      </c>
      <c r="Q142" s="154"/>
      <c r="R142" s="154"/>
      <c r="S142" s="152"/>
      <c r="T142" s="152"/>
      <c r="U142" s="152"/>
      <c r="V142" s="152"/>
      <c r="W142" s="152"/>
      <c r="X142" s="152"/>
      <c r="Y142" s="152"/>
      <c r="Z142" s="155"/>
      <c r="AA142" s="155"/>
      <c r="AB142" s="155"/>
      <c r="AC142" s="151"/>
      <c r="AD142" s="156"/>
      <c r="AE142" s="157"/>
      <c r="AF142" s="152"/>
      <c r="AG142" s="152"/>
      <c r="AH142" s="152"/>
      <c r="AI142" s="152"/>
      <c r="AJ142" s="152"/>
      <c r="AK142" s="152"/>
      <c r="AL142" s="152"/>
      <c r="AM142" s="152"/>
      <c r="AN142" s="152"/>
      <c r="AO142" s="152"/>
      <c r="AP142" s="152"/>
      <c r="AQ142" s="152"/>
      <c r="AR142" s="152"/>
      <c r="AS142" s="152"/>
      <c r="AT142" s="152"/>
      <c r="AU142" s="152"/>
      <c r="AV142" s="11"/>
      <c r="AW142" s="11"/>
      <c r="AX142" s="11"/>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row>
    <row r="143" spans="1:128" ht="26.4">
      <c r="A143" s="150"/>
      <c r="B143" s="280" t="str">
        <f>+CONCATENATE(LEFT(B142,LEN(B142)-1),VALUE(RIGHT(B142,1))+1)</f>
        <v>A.II.6.3.4.3</v>
      </c>
      <c r="C143" s="302" t="s">
        <v>698</v>
      </c>
      <c r="D143" s="278" t="s">
        <v>374</v>
      </c>
      <c r="E143" s="279">
        <f>1.34+1.89+2.36+1.84+2.27</f>
        <v>9.6999999999999993</v>
      </c>
      <c r="F143" s="151" t="s">
        <v>939</v>
      </c>
      <c r="G143" s="151"/>
      <c r="H143" s="151"/>
      <c r="I143" s="151"/>
      <c r="J143" s="151"/>
      <c r="K143" s="152"/>
      <c r="L143" s="153"/>
      <c r="M143" s="152"/>
      <c r="N143" s="153"/>
      <c r="O143" s="152"/>
      <c r="P143" s="152"/>
      <c r="Q143" s="154"/>
      <c r="R143" s="154"/>
      <c r="S143" s="152"/>
      <c r="T143" s="152"/>
      <c r="U143" s="152"/>
      <c r="V143" s="152"/>
      <c r="W143" s="152"/>
      <c r="X143" s="152"/>
      <c r="Y143" s="152"/>
      <c r="Z143" s="155"/>
      <c r="AA143" s="155"/>
      <c r="AB143" s="155"/>
      <c r="AC143" s="151"/>
      <c r="AD143" s="156"/>
      <c r="AE143" s="157"/>
      <c r="AF143" s="152"/>
      <c r="AG143" s="152"/>
      <c r="AH143" s="152"/>
      <c r="AI143" s="152"/>
      <c r="AJ143" s="152"/>
      <c r="AK143" s="152"/>
      <c r="AL143" s="152"/>
      <c r="AM143" s="152"/>
      <c r="AN143" s="152"/>
      <c r="AO143" s="152"/>
      <c r="AP143" s="152"/>
      <c r="AQ143" s="152"/>
      <c r="AR143" s="152"/>
      <c r="AS143" s="152"/>
      <c r="AT143" s="152"/>
      <c r="AU143" s="152"/>
      <c r="AV143" s="11"/>
      <c r="AW143" s="11"/>
      <c r="AX143" s="11"/>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row>
    <row r="144" spans="1:128" ht="18">
      <c r="A144" s="150"/>
      <c r="B144" s="280" t="str">
        <f>+CONCATENATE(LEFT(B143,LEN(B143)-1),VALUE(RIGHT(B143,1))+1)</f>
        <v>A.II.6.3.4.4</v>
      </c>
      <c r="C144" s="302" t="s">
        <v>710</v>
      </c>
      <c r="D144" s="278" t="s">
        <v>608</v>
      </c>
      <c r="E144" s="279">
        <f>5*2</f>
        <v>10</v>
      </c>
      <c r="F144" s="151" t="s">
        <v>939</v>
      </c>
      <c r="G144" s="151"/>
      <c r="H144" s="151"/>
      <c r="I144" s="151"/>
      <c r="J144" s="151"/>
      <c r="K144" s="152"/>
      <c r="L144" s="153"/>
      <c r="M144" s="152"/>
      <c r="N144" s="153"/>
      <c r="O144" s="152"/>
      <c r="P144" s="152"/>
      <c r="Q144" s="154"/>
      <c r="R144" s="154"/>
      <c r="S144" s="152"/>
      <c r="T144" s="152"/>
      <c r="U144" s="152"/>
      <c r="V144" s="152"/>
      <c r="W144" s="152"/>
      <c r="X144" s="152"/>
      <c r="Y144" s="152"/>
      <c r="Z144" s="155"/>
      <c r="AA144" s="155"/>
      <c r="AB144" s="155"/>
      <c r="AC144" s="151"/>
      <c r="AD144" s="156"/>
      <c r="AE144" s="157"/>
      <c r="AF144" s="152"/>
      <c r="AG144" s="152"/>
      <c r="AH144" s="152"/>
      <c r="AI144" s="152"/>
      <c r="AJ144" s="152"/>
      <c r="AK144" s="152"/>
      <c r="AL144" s="152"/>
      <c r="AM144" s="152"/>
      <c r="AN144" s="152"/>
      <c r="AO144" s="152"/>
      <c r="AP144" s="152"/>
      <c r="AQ144" s="152"/>
      <c r="AR144" s="152"/>
      <c r="AS144" s="152"/>
      <c r="AT144" s="152"/>
      <c r="AU144" s="152"/>
      <c r="AV144" s="11"/>
      <c r="AW144" s="11"/>
      <c r="AX144" s="11"/>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row>
    <row r="145" spans="1:128" ht="17.25" customHeight="1">
      <c r="A145" s="150"/>
      <c r="B145" s="280" t="str">
        <f>+CONCATENATE(LEFT(B140,LEN(B140)-1),VALUE(RIGHT(B140,1))+1)</f>
        <v>A.II.6.3.5</v>
      </c>
      <c r="C145" s="277" t="s">
        <v>674</v>
      </c>
      <c r="D145" s="278">
        <v>0</v>
      </c>
      <c r="E145" s="279"/>
      <c r="F145" s="151" t="s">
        <v>534</v>
      </c>
      <c r="G145" s="151"/>
      <c r="H145" s="151"/>
      <c r="I145" s="151"/>
      <c r="J145" s="151"/>
      <c r="K145" s="152"/>
      <c r="L145" s="153"/>
      <c r="M145" s="152"/>
      <c r="N145" s="153"/>
      <c r="O145" s="152"/>
      <c r="P145" s="152"/>
      <c r="Q145" s="154"/>
      <c r="R145" s="154"/>
      <c r="S145" s="152"/>
      <c r="T145" s="152"/>
      <c r="U145" s="152"/>
      <c r="V145" s="152"/>
      <c r="W145" s="152"/>
      <c r="X145" s="152"/>
      <c r="Y145" s="152"/>
      <c r="Z145" s="155"/>
      <c r="AA145" s="155"/>
      <c r="AB145" s="155"/>
      <c r="AC145" s="151"/>
      <c r="AD145" s="156"/>
      <c r="AE145" s="157"/>
      <c r="AF145" s="152"/>
      <c r="AG145" s="152"/>
      <c r="AH145" s="152"/>
      <c r="AI145" s="152"/>
      <c r="AJ145" s="152"/>
      <c r="AK145" s="152"/>
      <c r="AL145" s="152"/>
      <c r="AM145" s="152"/>
      <c r="AN145" s="152"/>
      <c r="AO145" s="152"/>
      <c r="AP145" s="152"/>
      <c r="AQ145" s="152"/>
      <c r="AR145" s="152"/>
      <c r="AS145" s="152"/>
      <c r="AT145" s="152"/>
      <c r="AU145" s="152"/>
      <c r="AV145" s="11"/>
      <c r="AW145" s="11"/>
      <c r="AX145" s="11"/>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row>
    <row r="146" spans="1:128" ht="17.25" customHeight="1">
      <c r="A146" s="150"/>
      <c r="B146" s="304" t="str">
        <f>CONCATENATE(B145,".1")</f>
        <v>A.II.6.3.5.1</v>
      </c>
      <c r="C146" s="277" t="s">
        <v>640</v>
      </c>
      <c r="D146" s="278">
        <v>0</v>
      </c>
      <c r="E146" s="279">
        <v>0</v>
      </c>
      <c r="F146" s="151" t="s">
        <v>534</v>
      </c>
      <c r="G146" s="151"/>
      <c r="H146" s="151"/>
      <c r="I146" s="151"/>
      <c r="J146" s="151"/>
      <c r="K146" s="152"/>
      <c r="L146" s="153"/>
      <c r="M146" s="152"/>
      <c r="N146" s="153"/>
      <c r="O146" s="152"/>
      <c r="P146" s="152"/>
      <c r="Q146" s="154"/>
      <c r="R146" s="154"/>
      <c r="S146" s="152"/>
      <c r="T146" s="152"/>
      <c r="U146" s="152"/>
      <c r="V146" s="152"/>
      <c r="W146" s="152"/>
      <c r="X146" s="152"/>
      <c r="Y146" s="152"/>
      <c r="Z146" s="155"/>
      <c r="AA146" s="155"/>
      <c r="AB146" s="155"/>
      <c r="AC146" s="151"/>
      <c r="AD146" s="156"/>
      <c r="AE146" s="157"/>
      <c r="AF146" s="152"/>
      <c r="AG146" s="152"/>
      <c r="AH146" s="152"/>
      <c r="AI146" s="152"/>
      <c r="AJ146" s="152"/>
      <c r="AK146" s="152"/>
      <c r="AL146" s="152"/>
      <c r="AM146" s="152"/>
      <c r="AN146" s="152"/>
      <c r="AO146" s="152"/>
      <c r="AP146" s="152"/>
      <c r="AQ146" s="152"/>
      <c r="AR146" s="152"/>
      <c r="AS146" s="152"/>
      <c r="AT146" s="152"/>
      <c r="AU146" s="152"/>
      <c r="AV146" s="11"/>
      <c r="AW146" s="11"/>
      <c r="AX146" s="11"/>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row>
    <row r="147" spans="1:128" ht="17.25" customHeight="1">
      <c r="A147" s="150"/>
      <c r="B147" s="304" t="str">
        <f>CONCATENATE(B146,".1")</f>
        <v>A.II.6.3.5.1.1</v>
      </c>
      <c r="C147" s="277" t="s">
        <v>675</v>
      </c>
      <c r="D147" s="296"/>
      <c r="E147" s="294"/>
      <c r="F147" s="151" t="s">
        <v>534</v>
      </c>
      <c r="G147" s="151"/>
      <c r="H147" s="151"/>
      <c r="I147" s="151"/>
      <c r="J147" s="151"/>
      <c r="K147" s="152"/>
      <c r="L147" s="153"/>
      <c r="M147" s="152"/>
      <c r="N147" s="153"/>
      <c r="O147" s="152"/>
      <c r="P147" s="152"/>
      <c r="Q147" s="154"/>
      <c r="R147" s="154"/>
      <c r="S147" s="152"/>
      <c r="T147" s="152"/>
      <c r="U147" s="152"/>
      <c r="V147" s="152"/>
      <c r="W147" s="152"/>
      <c r="X147" s="152"/>
      <c r="Y147" s="152"/>
      <c r="Z147" s="155"/>
      <c r="AA147" s="155"/>
      <c r="AB147" s="155"/>
      <c r="AC147" s="151"/>
      <c r="AD147" s="156"/>
      <c r="AE147" s="157"/>
      <c r="AF147" s="152"/>
      <c r="AG147" s="152"/>
      <c r="AH147" s="152"/>
      <c r="AI147" s="152"/>
      <c r="AJ147" s="152"/>
      <c r="AK147" s="152"/>
      <c r="AL147" s="152"/>
      <c r="AM147" s="152"/>
      <c r="AN147" s="152"/>
      <c r="AO147" s="152"/>
      <c r="AP147" s="152"/>
      <c r="AQ147" s="152"/>
      <c r="AR147" s="152"/>
      <c r="AS147" s="152"/>
      <c r="AT147" s="152"/>
      <c r="AU147" s="152"/>
      <c r="AV147" s="11"/>
      <c r="AW147" s="11"/>
      <c r="AX147" s="11"/>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row>
    <row r="148" spans="1:128" ht="17.25" customHeight="1">
      <c r="A148" s="150"/>
      <c r="B148" s="292" t="str">
        <f>CONCATENATE(B147,".1")</f>
        <v>A.II.6.3.5.1.1.1</v>
      </c>
      <c r="C148" s="291" t="s">
        <v>676</v>
      </c>
      <c r="D148" s="296"/>
      <c r="E148" s="294"/>
      <c r="F148" s="151" t="s">
        <v>534</v>
      </c>
      <c r="G148" s="151"/>
      <c r="H148" s="151"/>
      <c r="I148" s="151"/>
      <c r="J148" s="151"/>
      <c r="K148" s="152"/>
      <c r="L148" s="153"/>
      <c r="M148" s="152"/>
      <c r="N148" s="153"/>
      <c r="O148" s="152"/>
      <c r="P148" s="152"/>
      <c r="Q148" s="154"/>
      <c r="R148" s="154"/>
      <c r="S148" s="152"/>
      <c r="T148" s="152"/>
      <c r="U148" s="152"/>
      <c r="V148" s="152"/>
      <c r="W148" s="152"/>
      <c r="X148" s="152"/>
      <c r="Y148" s="152"/>
      <c r="Z148" s="155"/>
      <c r="AA148" s="155"/>
      <c r="AB148" s="155"/>
      <c r="AC148" s="151"/>
      <c r="AD148" s="156"/>
      <c r="AE148" s="157"/>
      <c r="AF148" s="152"/>
      <c r="AG148" s="152"/>
      <c r="AH148" s="152"/>
      <c r="AI148" s="152"/>
      <c r="AJ148" s="152"/>
      <c r="AK148" s="152"/>
      <c r="AL148" s="152"/>
      <c r="AM148" s="152"/>
      <c r="AN148" s="152"/>
      <c r="AO148" s="152"/>
      <c r="AP148" s="152"/>
      <c r="AQ148" s="152"/>
      <c r="AR148" s="152"/>
      <c r="AS148" s="152"/>
      <c r="AT148" s="152"/>
      <c r="AU148" s="152"/>
      <c r="AV148" s="11"/>
      <c r="AW148" s="11"/>
      <c r="AX148" s="11"/>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row>
    <row r="149" spans="1:128" ht="39.6">
      <c r="A149" s="150"/>
      <c r="B149" s="292" t="str">
        <f>CONCATENATE(B148,".1")</f>
        <v>A.II.6.3.5.1.1.1.1</v>
      </c>
      <c r="C149" s="291" t="s">
        <v>711</v>
      </c>
      <c r="D149" s="296" t="s">
        <v>608</v>
      </c>
      <c r="E149" s="279">
        <v>5</v>
      </c>
      <c r="F149" s="151" t="s">
        <v>939</v>
      </c>
      <c r="G149" s="151" t="s">
        <v>384</v>
      </c>
      <c r="H149" s="151"/>
      <c r="I149" s="151"/>
      <c r="J149" s="151"/>
      <c r="K149" s="152"/>
      <c r="L149" s="153"/>
      <c r="M149" s="152"/>
      <c r="N149" s="153"/>
      <c r="O149" s="152"/>
      <c r="P149" s="152"/>
      <c r="Q149" s="154"/>
      <c r="R149" s="154"/>
      <c r="S149" s="152"/>
      <c r="T149" s="152"/>
      <c r="U149" s="152"/>
      <c r="V149" s="152"/>
      <c r="W149" s="152"/>
      <c r="X149" s="152"/>
      <c r="Y149" s="152"/>
      <c r="Z149" s="155"/>
      <c r="AA149" s="155"/>
      <c r="AB149" s="155"/>
      <c r="AC149" s="151"/>
      <c r="AD149" s="156"/>
      <c r="AE149" s="157"/>
      <c r="AF149" s="152"/>
      <c r="AG149" s="152"/>
      <c r="AH149" s="152"/>
      <c r="AI149" s="152"/>
      <c r="AJ149" s="152"/>
      <c r="AK149" s="152"/>
      <c r="AL149" s="152"/>
      <c r="AM149" s="152"/>
      <c r="AN149" s="152"/>
      <c r="AO149" s="152"/>
      <c r="AP149" s="152"/>
      <c r="AQ149" s="152"/>
      <c r="AR149" s="152"/>
      <c r="AS149" s="152"/>
      <c r="AT149" s="152"/>
      <c r="AU149" s="152"/>
      <c r="AV149" s="11"/>
      <c r="AW149" s="11"/>
      <c r="AX149" s="11"/>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row>
    <row r="150" spans="1:128" ht="17.25" customHeight="1">
      <c r="A150" s="150"/>
      <c r="B150" s="292" t="str">
        <f>+CONCATENATE(LEFT(B147,LEN(B147)-1),VALUE(RIGHT(B147,1))+1)</f>
        <v>A.II.6.3.5.1.2</v>
      </c>
      <c r="C150" s="277" t="s">
        <v>678</v>
      </c>
      <c r="D150" s="296"/>
      <c r="E150" s="294"/>
      <c r="F150" s="151" t="s">
        <v>534</v>
      </c>
      <c r="G150" s="151"/>
      <c r="H150" s="151"/>
      <c r="I150" s="151"/>
      <c r="J150" s="151"/>
      <c r="K150" s="152"/>
      <c r="L150" s="153"/>
      <c r="M150" s="152"/>
      <c r="N150" s="153"/>
      <c r="O150" s="152"/>
      <c r="P150" s="152"/>
      <c r="Q150" s="154"/>
      <c r="R150" s="154"/>
      <c r="S150" s="152"/>
      <c r="T150" s="152"/>
      <c r="U150" s="152"/>
      <c r="V150" s="152"/>
      <c r="W150" s="152"/>
      <c r="X150" s="152"/>
      <c r="Y150" s="152"/>
      <c r="Z150" s="155"/>
      <c r="AA150" s="155"/>
      <c r="AB150" s="155"/>
      <c r="AC150" s="151"/>
      <c r="AD150" s="156"/>
      <c r="AE150" s="157"/>
      <c r="AF150" s="152"/>
      <c r="AG150" s="152"/>
      <c r="AH150" s="152"/>
      <c r="AI150" s="152"/>
      <c r="AJ150" s="152"/>
      <c r="AK150" s="152"/>
      <c r="AL150" s="152"/>
      <c r="AM150" s="152"/>
      <c r="AN150" s="152"/>
      <c r="AO150" s="152"/>
      <c r="AP150" s="152"/>
      <c r="AQ150" s="152"/>
      <c r="AR150" s="152"/>
      <c r="AS150" s="152"/>
      <c r="AT150" s="152"/>
      <c r="AU150" s="152"/>
      <c r="AV150" s="11"/>
      <c r="AW150" s="11"/>
      <c r="AX150" s="11"/>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row>
    <row r="151" spans="1:128" ht="17.25" customHeight="1">
      <c r="A151" s="150"/>
      <c r="B151" s="292" t="str">
        <f>CONCATENATE(B150,".1")</f>
        <v>A.II.6.3.5.1.2.1</v>
      </c>
      <c r="C151" s="291" t="s">
        <v>712</v>
      </c>
      <c r="D151" s="296"/>
      <c r="E151" s="294"/>
      <c r="F151" s="151" t="s">
        <v>534</v>
      </c>
      <c r="G151" s="151"/>
      <c r="H151" s="151"/>
      <c r="I151" s="151"/>
      <c r="J151" s="151"/>
      <c r="K151" s="152"/>
      <c r="L151" s="153"/>
      <c r="M151" s="152"/>
      <c r="N151" s="153"/>
      <c r="O151" s="152"/>
      <c r="P151" s="152"/>
      <c r="Q151" s="154"/>
      <c r="R151" s="154"/>
      <c r="S151" s="152"/>
      <c r="T151" s="152"/>
      <c r="U151" s="152"/>
      <c r="V151" s="152"/>
      <c r="W151" s="152"/>
      <c r="X151" s="152"/>
      <c r="Y151" s="152"/>
      <c r="Z151" s="155"/>
      <c r="AA151" s="155"/>
      <c r="AB151" s="155"/>
      <c r="AC151" s="151"/>
      <c r="AD151" s="156"/>
      <c r="AE151" s="157"/>
      <c r="AF151" s="152"/>
      <c r="AG151" s="152"/>
      <c r="AH151" s="152"/>
      <c r="AI151" s="152"/>
      <c r="AJ151" s="152"/>
      <c r="AK151" s="152"/>
      <c r="AL151" s="152"/>
      <c r="AM151" s="152"/>
      <c r="AN151" s="152"/>
      <c r="AO151" s="152"/>
      <c r="AP151" s="152"/>
      <c r="AQ151" s="152"/>
      <c r="AR151" s="152"/>
      <c r="AS151" s="152"/>
      <c r="AT151" s="152"/>
      <c r="AU151" s="152"/>
      <c r="AV151" s="11"/>
      <c r="AW151" s="11"/>
      <c r="AX151" s="11"/>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row>
    <row r="152" spans="1:128" ht="18">
      <c r="A152" s="150"/>
      <c r="B152" s="292" t="str">
        <f>CONCATENATE(B151,".1")</f>
        <v>A.II.6.3.5.1.2.1.1</v>
      </c>
      <c r="C152" s="291" t="s">
        <v>713</v>
      </c>
      <c r="D152" s="296" t="s">
        <v>608</v>
      </c>
      <c r="E152" s="279">
        <v>5</v>
      </c>
      <c r="F152" s="151" t="s">
        <v>939</v>
      </c>
      <c r="G152" s="151"/>
      <c r="H152" s="151"/>
      <c r="I152" s="151"/>
      <c r="J152" s="151"/>
      <c r="K152" s="152"/>
      <c r="L152" s="153"/>
      <c r="M152" s="152"/>
      <c r="N152" s="153"/>
      <c r="O152" s="152"/>
      <c r="P152" s="152"/>
      <c r="Q152" s="154"/>
      <c r="R152" s="154"/>
      <c r="S152" s="152"/>
      <c r="T152" s="152"/>
      <c r="U152" s="152"/>
      <c r="V152" s="152"/>
      <c r="W152" s="152"/>
      <c r="X152" s="152"/>
      <c r="Y152" s="152"/>
      <c r="Z152" s="155"/>
      <c r="AA152" s="155"/>
      <c r="AB152" s="155"/>
      <c r="AC152" s="151"/>
      <c r="AD152" s="156"/>
      <c r="AE152" s="157"/>
      <c r="AF152" s="152"/>
      <c r="AG152" s="152"/>
      <c r="AH152" s="152"/>
      <c r="AI152" s="152"/>
      <c r="AJ152" s="152"/>
      <c r="AK152" s="152"/>
      <c r="AL152" s="152"/>
      <c r="AM152" s="152"/>
      <c r="AN152" s="152"/>
      <c r="AO152" s="152"/>
      <c r="AP152" s="152"/>
      <c r="AQ152" s="152"/>
      <c r="AR152" s="152"/>
      <c r="AS152" s="152"/>
      <c r="AT152" s="152"/>
      <c r="AU152" s="152"/>
      <c r="AV152" s="11"/>
      <c r="AW152" s="11"/>
      <c r="AX152" s="11"/>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row>
    <row r="153" spans="1:128" ht="17.25" customHeight="1">
      <c r="A153" s="150"/>
      <c r="B153" s="292" t="str">
        <f>+CONCATENATE(LEFT(B151,LEN(B151)-1),VALUE(RIGHT(B151,1))+1)</f>
        <v>A.II.6.3.5.1.2.2</v>
      </c>
      <c r="C153" s="291" t="s">
        <v>681</v>
      </c>
      <c r="D153" s="296"/>
      <c r="E153" s="294"/>
      <c r="F153" s="151" t="s">
        <v>534</v>
      </c>
      <c r="G153" s="151"/>
      <c r="H153" s="151"/>
      <c r="I153" s="151"/>
      <c r="J153" s="151"/>
      <c r="K153" s="152"/>
      <c r="L153" s="153"/>
      <c r="M153" s="152"/>
      <c r="N153" s="153"/>
      <c r="O153" s="152"/>
      <c r="P153" s="152"/>
      <c r="Q153" s="154"/>
      <c r="R153" s="154"/>
      <c r="S153" s="152"/>
      <c r="T153" s="152"/>
      <c r="U153" s="152"/>
      <c r="V153" s="152"/>
      <c r="W153" s="152"/>
      <c r="X153" s="152"/>
      <c r="Y153" s="152"/>
      <c r="Z153" s="155"/>
      <c r="AA153" s="155"/>
      <c r="AB153" s="155"/>
      <c r="AC153" s="151"/>
      <c r="AD153" s="156"/>
      <c r="AE153" s="157"/>
      <c r="AF153" s="152"/>
      <c r="AG153" s="152"/>
      <c r="AH153" s="152"/>
      <c r="AI153" s="152"/>
      <c r="AJ153" s="152"/>
      <c r="AK153" s="152"/>
      <c r="AL153" s="152"/>
      <c r="AM153" s="152"/>
      <c r="AN153" s="152"/>
      <c r="AO153" s="152"/>
      <c r="AP153" s="152"/>
      <c r="AQ153" s="152"/>
      <c r="AR153" s="152"/>
      <c r="AS153" s="152"/>
      <c r="AT153" s="152"/>
      <c r="AU153" s="152"/>
      <c r="AV153" s="11"/>
      <c r="AW153" s="11"/>
      <c r="AX153" s="11"/>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row>
    <row r="154" spans="1:128" ht="39.6">
      <c r="A154" s="150"/>
      <c r="B154" s="292" t="str">
        <f>CONCATENATE(B153,".1")</f>
        <v>A.II.6.3.5.1.2.2.1</v>
      </c>
      <c r="C154" s="291" t="s">
        <v>714</v>
      </c>
      <c r="D154" s="296" t="s">
        <v>608</v>
      </c>
      <c r="E154" s="279">
        <v>5</v>
      </c>
      <c r="F154" s="151" t="s">
        <v>939</v>
      </c>
      <c r="G154" s="151"/>
      <c r="H154" s="151"/>
      <c r="I154" s="151"/>
      <c r="J154" s="151"/>
      <c r="K154" s="152"/>
      <c r="L154" s="153"/>
      <c r="M154" s="152"/>
      <c r="N154" s="153"/>
      <c r="O154" s="152"/>
      <c r="P154" s="152"/>
      <c r="Q154" s="154"/>
      <c r="R154" s="154"/>
      <c r="S154" s="152"/>
      <c r="T154" s="152"/>
      <c r="U154" s="152"/>
      <c r="V154" s="152"/>
      <c r="W154" s="152"/>
      <c r="X154" s="152"/>
      <c r="Y154" s="152"/>
      <c r="Z154" s="155"/>
      <c r="AA154" s="155"/>
      <c r="AB154" s="155"/>
      <c r="AC154" s="151"/>
      <c r="AD154" s="156"/>
      <c r="AE154" s="157"/>
      <c r="AF154" s="152"/>
      <c r="AG154" s="152"/>
      <c r="AH154" s="152"/>
      <c r="AI154" s="152"/>
      <c r="AJ154" s="152"/>
      <c r="AK154" s="152"/>
      <c r="AL154" s="152"/>
      <c r="AM154" s="152"/>
      <c r="AN154" s="152"/>
      <c r="AO154" s="152"/>
      <c r="AP154" s="152"/>
      <c r="AQ154" s="152"/>
      <c r="AR154" s="152"/>
      <c r="AS154" s="152"/>
      <c r="AT154" s="152"/>
      <c r="AU154" s="152"/>
      <c r="AV154" s="11"/>
      <c r="AW154" s="11"/>
      <c r="AX154" s="11"/>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row>
    <row r="155" spans="1:128" ht="17.25" customHeight="1">
      <c r="A155" s="150"/>
      <c r="B155" s="305" t="str">
        <f>+CONCATENATE(LEFT(B153,LEN(B153)-1),VALUE(RIGHT(B153,1))+1)</f>
        <v>A.II.6.3.5.1.2.3</v>
      </c>
      <c r="C155" s="306" t="s">
        <v>679</v>
      </c>
      <c r="D155" s="296"/>
      <c r="E155" s="294"/>
      <c r="F155" s="151" t="s">
        <v>534</v>
      </c>
      <c r="G155" s="151"/>
      <c r="H155" s="151"/>
      <c r="I155" s="151"/>
      <c r="J155" s="151"/>
      <c r="K155" s="152"/>
      <c r="L155" s="153"/>
      <c r="M155" s="152"/>
      <c r="N155" s="153"/>
      <c r="O155" s="152"/>
      <c r="P155" s="152"/>
      <c r="Q155" s="154"/>
      <c r="R155" s="154"/>
      <c r="S155" s="152"/>
      <c r="T155" s="152"/>
      <c r="U155" s="152"/>
      <c r="V155" s="152"/>
      <c r="W155" s="152"/>
      <c r="X155" s="152"/>
      <c r="Y155" s="152"/>
      <c r="Z155" s="155"/>
      <c r="AA155" s="155"/>
      <c r="AB155" s="155"/>
      <c r="AC155" s="151"/>
      <c r="AD155" s="156"/>
      <c r="AE155" s="157"/>
      <c r="AF155" s="152"/>
      <c r="AG155" s="152"/>
      <c r="AH155" s="152"/>
      <c r="AI155" s="152"/>
      <c r="AJ155" s="152"/>
      <c r="AK155" s="152"/>
      <c r="AL155" s="152"/>
      <c r="AM155" s="152"/>
      <c r="AN155" s="152"/>
      <c r="AO155" s="152"/>
      <c r="AP155" s="152"/>
      <c r="AQ155" s="152"/>
      <c r="AR155" s="152"/>
      <c r="AS155" s="152"/>
      <c r="AT155" s="152"/>
      <c r="AU155" s="152"/>
      <c r="AV155" s="11"/>
      <c r="AW155" s="11"/>
      <c r="AX155" s="11"/>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row>
    <row r="156" spans="1:128" ht="39.6">
      <c r="A156" s="150"/>
      <c r="B156" s="305" t="str">
        <f>CONCATENATE(B155,".1")</f>
        <v>A.II.6.3.5.1.2.3.1</v>
      </c>
      <c r="C156" s="306" t="s">
        <v>680</v>
      </c>
      <c r="D156" s="296" t="s">
        <v>608</v>
      </c>
      <c r="E156" s="294">
        <f>2*5</f>
        <v>10</v>
      </c>
      <c r="F156" s="151" t="s">
        <v>939</v>
      </c>
      <c r="G156" s="151"/>
      <c r="H156" s="151"/>
      <c r="I156" s="151"/>
      <c r="J156" s="151"/>
      <c r="K156" s="152"/>
      <c r="L156" s="153"/>
      <c r="M156" s="152"/>
      <c r="N156" s="153"/>
      <c r="O156" s="152"/>
      <c r="P156" s="152"/>
      <c r="Q156" s="154"/>
      <c r="R156" s="154"/>
      <c r="S156" s="152"/>
      <c r="T156" s="152"/>
      <c r="U156" s="152"/>
      <c r="V156" s="152"/>
      <c r="W156" s="152"/>
      <c r="X156" s="152"/>
      <c r="Y156" s="152"/>
      <c r="Z156" s="155"/>
      <c r="AA156" s="155"/>
      <c r="AB156" s="155"/>
      <c r="AC156" s="151"/>
      <c r="AD156" s="156"/>
      <c r="AE156" s="157"/>
      <c r="AF156" s="152"/>
      <c r="AG156" s="152"/>
      <c r="AH156" s="152"/>
      <c r="AI156" s="152"/>
      <c r="AJ156" s="152"/>
      <c r="AK156" s="152"/>
      <c r="AL156" s="152"/>
      <c r="AM156" s="152"/>
      <c r="AN156" s="152"/>
      <c r="AO156" s="152"/>
      <c r="AP156" s="152"/>
      <c r="AQ156" s="152"/>
      <c r="AR156" s="152"/>
      <c r="AS156" s="152"/>
      <c r="AT156" s="152"/>
      <c r="AU156" s="152"/>
      <c r="AV156" s="11"/>
      <c r="AW156" s="11"/>
      <c r="AX156" s="11"/>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row>
    <row r="157" spans="1:128" ht="17.25" customHeight="1">
      <c r="A157" s="150"/>
      <c r="B157" s="305" t="str">
        <f>+CONCATENATE(LEFT(B155,LEN(B155)-1),VALUE(RIGHT(B155,1))+1)</f>
        <v>A.II.6.3.5.1.2.4</v>
      </c>
      <c r="C157" s="306" t="s">
        <v>684</v>
      </c>
      <c r="D157" s="296"/>
      <c r="E157" s="294"/>
      <c r="F157" s="151" t="s">
        <v>534</v>
      </c>
      <c r="G157" s="151"/>
      <c r="H157" s="151"/>
      <c r="I157" s="151"/>
      <c r="J157" s="151"/>
      <c r="K157" s="152"/>
      <c r="L157" s="153"/>
      <c r="M157" s="152"/>
      <c r="N157" s="153"/>
      <c r="O157" s="152"/>
      <c r="P157" s="152"/>
      <c r="Q157" s="154"/>
      <c r="R157" s="154"/>
      <c r="S157" s="152"/>
      <c r="T157" s="152"/>
      <c r="U157" s="152"/>
      <c r="V157" s="152"/>
      <c r="W157" s="152"/>
      <c r="X157" s="152"/>
      <c r="Y157" s="152"/>
      <c r="Z157" s="155"/>
      <c r="AA157" s="155"/>
      <c r="AB157" s="155"/>
      <c r="AC157" s="151"/>
      <c r="AD157" s="156"/>
      <c r="AE157" s="157"/>
      <c r="AF157" s="152"/>
      <c r="AG157" s="152"/>
      <c r="AH157" s="152"/>
      <c r="AI157" s="152"/>
      <c r="AJ157" s="152"/>
      <c r="AK157" s="152"/>
      <c r="AL157" s="152"/>
      <c r="AM157" s="152"/>
      <c r="AN157" s="152"/>
      <c r="AO157" s="152"/>
      <c r="AP157" s="152"/>
      <c r="AQ157" s="152"/>
      <c r="AR157" s="152"/>
      <c r="AS157" s="152"/>
      <c r="AT157" s="152"/>
      <c r="AU157" s="152"/>
      <c r="AV157" s="11"/>
      <c r="AW157" s="11"/>
      <c r="AX157" s="11"/>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row>
    <row r="158" spans="1:128" ht="18">
      <c r="A158" s="150"/>
      <c r="B158" s="305" t="str">
        <f>CONCATENATE(B157,".1")</f>
        <v>A.II.6.3.5.1.2.4.1</v>
      </c>
      <c r="C158" s="306" t="s">
        <v>715</v>
      </c>
      <c r="D158" s="296" t="s">
        <v>608</v>
      </c>
      <c r="E158" s="279">
        <v>5</v>
      </c>
      <c r="F158" s="151" t="s">
        <v>939</v>
      </c>
      <c r="G158" s="151"/>
      <c r="H158" s="151"/>
      <c r="I158" s="151"/>
      <c r="J158" s="151"/>
      <c r="K158" s="152"/>
      <c r="L158" s="153"/>
      <c r="M158" s="152"/>
      <c r="N158" s="153"/>
      <c r="O158" s="152"/>
      <c r="P158" s="152"/>
      <c r="Q158" s="154"/>
      <c r="R158" s="154"/>
      <c r="S158" s="152"/>
      <c r="T158" s="152"/>
      <c r="U158" s="152"/>
      <c r="V158" s="152"/>
      <c r="W158" s="152"/>
      <c r="X158" s="152"/>
      <c r="Y158" s="152"/>
      <c r="Z158" s="155"/>
      <c r="AA158" s="155"/>
      <c r="AB158" s="155"/>
      <c r="AC158" s="151"/>
      <c r="AD158" s="156"/>
      <c r="AE158" s="157"/>
      <c r="AF158" s="152"/>
      <c r="AG158" s="152"/>
      <c r="AH158" s="152"/>
      <c r="AI158" s="152"/>
      <c r="AJ158" s="152"/>
      <c r="AK158" s="152"/>
      <c r="AL158" s="152"/>
      <c r="AM158" s="152"/>
      <c r="AN158" s="152"/>
      <c r="AO158" s="152"/>
      <c r="AP158" s="152"/>
      <c r="AQ158" s="152"/>
      <c r="AR158" s="152"/>
      <c r="AS158" s="152"/>
      <c r="AT158" s="152"/>
      <c r="AU158" s="152"/>
      <c r="AV158" s="11"/>
      <c r="AW158" s="11"/>
      <c r="AX158" s="11"/>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row>
    <row r="159" spans="1:128" ht="17.25" customHeight="1">
      <c r="A159" s="150"/>
      <c r="B159" s="305" t="str">
        <f>+CONCATENATE(LEFT(B157,LEN(B157)-1),VALUE(RIGHT(B157,1))+1)</f>
        <v>A.II.6.3.5.1.2.5</v>
      </c>
      <c r="C159" s="306" t="s">
        <v>699</v>
      </c>
      <c r="D159" s="296"/>
      <c r="E159" s="294"/>
      <c r="F159" s="151" t="s">
        <v>534</v>
      </c>
      <c r="G159" s="151"/>
      <c r="H159" s="151"/>
      <c r="I159" s="151"/>
      <c r="J159" s="151"/>
      <c r="K159" s="152"/>
      <c r="L159" s="153"/>
      <c r="M159" s="152"/>
      <c r="N159" s="153"/>
      <c r="O159" s="152"/>
      <c r="P159" s="152"/>
      <c r="Q159" s="154"/>
      <c r="R159" s="154"/>
      <c r="S159" s="152"/>
      <c r="T159" s="152"/>
      <c r="U159" s="152"/>
      <c r="V159" s="152"/>
      <c r="W159" s="152"/>
      <c r="X159" s="152"/>
      <c r="Y159" s="152"/>
      <c r="Z159" s="155"/>
      <c r="AA159" s="155"/>
      <c r="AB159" s="155"/>
      <c r="AC159" s="151"/>
      <c r="AD159" s="156"/>
      <c r="AE159" s="157"/>
      <c r="AF159" s="152"/>
      <c r="AG159" s="152"/>
      <c r="AH159" s="152"/>
      <c r="AI159" s="152"/>
      <c r="AJ159" s="152"/>
      <c r="AK159" s="152"/>
      <c r="AL159" s="152"/>
      <c r="AM159" s="152"/>
      <c r="AN159" s="152"/>
      <c r="AO159" s="152"/>
      <c r="AP159" s="152"/>
      <c r="AQ159" s="152"/>
      <c r="AR159" s="152"/>
      <c r="AS159" s="152"/>
      <c r="AT159" s="152"/>
      <c r="AU159" s="152"/>
      <c r="AV159" s="11"/>
      <c r="AW159" s="11"/>
      <c r="AX159" s="11"/>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row>
    <row r="160" spans="1:128" ht="39.6">
      <c r="A160" s="150"/>
      <c r="B160" s="305" t="str">
        <f>CONCATENATE(B159,".1")</f>
        <v>A.II.6.3.5.1.2.5.1</v>
      </c>
      <c r="C160" s="306" t="s">
        <v>716</v>
      </c>
      <c r="D160" s="296" t="s">
        <v>608</v>
      </c>
      <c r="E160" s="279">
        <v>5</v>
      </c>
      <c r="F160" s="151" t="s">
        <v>939</v>
      </c>
      <c r="G160" s="151"/>
      <c r="H160" s="151"/>
      <c r="I160" s="151"/>
      <c r="J160" s="151"/>
      <c r="K160" s="152"/>
      <c r="L160" s="153"/>
      <c r="M160" s="152"/>
      <c r="N160" s="153"/>
      <c r="O160" s="152"/>
      <c r="P160" s="152"/>
      <c r="Q160" s="154"/>
      <c r="R160" s="154"/>
      <c r="S160" s="152"/>
      <c r="T160" s="152"/>
      <c r="U160" s="152"/>
      <c r="V160" s="152"/>
      <c r="W160" s="152"/>
      <c r="X160" s="152"/>
      <c r="Y160" s="152"/>
      <c r="Z160" s="155"/>
      <c r="AA160" s="155"/>
      <c r="AB160" s="155"/>
      <c r="AC160" s="151"/>
      <c r="AD160" s="156"/>
      <c r="AE160" s="157"/>
      <c r="AF160" s="152"/>
      <c r="AG160" s="152"/>
      <c r="AH160" s="152"/>
      <c r="AI160" s="152"/>
      <c r="AJ160" s="152"/>
      <c r="AK160" s="152"/>
      <c r="AL160" s="152"/>
      <c r="AM160" s="152"/>
      <c r="AN160" s="152"/>
      <c r="AO160" s="152"/>
      <c r="AP160" s="152"/>
      <c r="AQ160" s="152"/>
      <c r="AR160" s="152"/>
      <c r="AS160" s="152"/>
      <c r="AT160" s="152"/>
      <c r="AU160" s="152"/>
      <c r="AV160" s="11"/>
      <c r="AW160" s="11"/>
      <c r="AX160" s="11"/>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row>
    <row r="161" spans="1:128" ht="18">
      <c r="A161" s="150"/>
      <c r="B161" s="305" t="str">
        <f>+CONCATENATE(LEFT(B160,LEN(B160)-1),VALUE(RIGHT(B160,1))+1)</f>
        <v>A.II.6.3.5.1.2.5.2</v>
      </c>
      <c r="C161" s="306" t="s">
        <v>717</v>
      </c>
      <c r="D161" s="296" t="s">
        <v>608</v>
      </c>
      <c r="E161" s="279">
        <v>5</v>
      </c>
      <c r="F161" s="151" t="s">
        <v>939</v>
      </c>
      <c r="G161" s="151"/>
      <c r="H161" s="151"/>
      <c r="I161" s="151"/>
      <c r="J161" s="151"/>
      <c r="K161" s="152"/>
      <c r="L161" s="153"/>
      <c r="M161" s="152"/>
      <c r="N161" s="153"/>
      <c r="O161" s="152"/>
      <c r="P161" s="152"/>
      <c r="Q161" s="154"/>
      <c r="R161" s="154"/>
      <c r="S161" s="152"/>
      <c r="T161" s="152"/>
      <c r="U161" s="152"/>
      <c r="V161" s="152"/>
      <c r="W161" s="152"/>
      <c r="X161" s="152"/>
      <c r="Y161" s="152"/>
      <c r="Z161" s="155"/>
      <c r="AA161" s="155"/>
      <c r="AB161" s="155"/>
      <c r="AC161" s="151"/>
      <c r="AD161" s="156"/>
      <c r="AE161" s="157"/>
      <c r="AF161" s="152"/>
      <c r="AG161" s="152"/>
      <c r="AH161" s="152"/>
      <c r="AI161" s="152"/>
      <c r="AJ161" s="152"/>
      <c r="AK161" s="152"/>
      <c r="AL161" s="152"/>
      <c r="AM161" s="152"/>
      <c r="AN161" s="152"/>
      <c r="AO161" s="152"/>
      <c r="AP161" s="152"/>
      <c r="AQ161" s="152"/>
      <c r="AR161" s="152"/>
      <c r="AS161" s="152"/>
      <c r="AT161" s="152"/>
      <c r="AU161" s="152"/>
      <c r="AV161" s="11"/>
      <c r="AW161" s="11"/>
      <c r="AX161" s="11"/>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row>
    <row r="162" spans="1:128" ht="17.25" customHeight="1">
      <c r="A162" s="150"/>
      <c r="B162" s="305" t="str">
        <f>+CONCATENATE(LEFT(B159,LEN(B159)-1),VALUE(RIGHT(B159,1))+1)</f>
        <v>A.II.6.3.5.1.2.6</v>
      </c>
      <c r="C162" s="291" t="s">
        <v>718</v>
      </c>
      <c r="D162" s="296"/>
      <c r="E162" s="294"/>
      <c r="F162" s="151" t="s">
        <v>534</v>
      </c>
      <c r="G162" s="151"/>
      <c r="H162" s="151"/>
      <c r="I162" s="151"/>
      <c r="J162" s="151"/>
      <c r="K162" s="152"/>
      <c r="L162" s="153"/>
      <c r="M162" s="152"/>
      <c r="N162" s="153"/>
      <c r="O162" s="152"/>
      <c r="P162" s="152"/>
      <c r="Q162" s="154"/>
      <c r="R162" s="154"/>
      <c r="S162" s="152"/>
      <c r="T162" s="152"/>
      <c r="U162" s="152"/>
      <c r="V162" s="152"/>
      <c r="W162" s="152"/>
      <c r="X162" s="152"/>
      <c r="Y162" s="152"/>
      <c r="Z162" s="155"/>
      <c r="AA162" s="155"/>
      <c r="AB162" s="155"/>
      <c r="AC162" s="151"/>
      <c r="AD162" s="156"/>
      <c r="AE162" s="157"/>
      <c r="AF162" s="152"/>
      <c r="AG162" s="152"/>
      <c r="AH162" s="152"/>
      <c r="AI162" s="152"/>
      <c r="AJ162" s="152"/>
      <c r="AK162" s="152"/>
      <c r="AL162" s="152"/>
      <c r="AM162" s="152"/>
      <c r="AN162" s="152"/>
      <c r="AO162" s="152"/>
      <c r="AP162" s="152"/>
      <c r="AQ162" s="152"/>
      <c r="AR162" s="152"/>
      <c r="AS162" s="152"/>
      <c r="AT162" s="152"/>
      <c r="AU162" s="152"/>
      <c r="AV162" s="11"/>
      <c r="AW162" s="11"/>
      <c r="AX162" s="11"/>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row>
    <row r="163" spans="1:128" ht="18">
      <c r="A163" s="150"/>
      <c r="B163" s="305" t="str">
        <f>CONCATENATE(B162,".1")</f>
        <v>A.II.6.3.5.1.2.6.1</v>
      </c>
      <c r="C163" s="306" t="s">
        <v>719</v>
      </c>
      <c r="D163" s="296" t="s">
        <v>608</v>
      </c>
      <c r="E163" s="279">
        <v>5</v>
      </c>
      <c r="F163" s="151" t="s">
        <v>939</v>
      </c>
      <c r="G163" s="151"/>
      <c r="H163" s="151"/>
      <c r="I163" s="151"/>
      <c r="J163" s="151"/>
      <c r="K163" s="152"/>
      <c r="L163" s="153"/>
      <c r="M163" s="152"/>
      <c r="N163" s="153"/>
      <c r="O163" s="152"/>
      <c r="P163" s="152"/>
      <c r="Q163" s="154"/>
      <c r="R163" s="154"/>
      <c r="S163" s="152"/>
      <c r="T163" s="152"/>
      <c r="U163" s="152"/>
      <c r="V163" s="152"/>
      <c r="W163" s="152"/>
      <c r="X163" s="152"/>
      <c r="Y163" s="152"/>
      <c r="Z163" s="155"/>
      <c r="AA163" s="155"/>
      <c r="AB163" s="155"/>
      <c r="AC163" s="151"/>
      <c r="AD163" s="156"/>
      <c r="AE163" s="157"/>
      <c r="AF163" s="152"/>
      <c r="AG163" s="152"/>
      <c r="AH163" s="152"/>
      <c r="AI163" s="152"/>
      <c r="AJ163" s="152"/>
      <c r="AK163" s="152"/>
      <c r="AL163" s="152"/>
      <c r="AM163" s="152"/>
      <c r="AN163" s="152"/>
      <c r="AO163" s="152"/>
      <c r="AP163" s="152"/>
      <c r="AQ163" s="152"/>
      <c r="AR163" s="152"/>
      <c r="AS163" s="152"/>
      <c r="AT163" s="152"/>
      <c r="AU163" s="152"/>
      <c r="AV163" s="11"/>
      <c r="AW163" s="11"/>
      <c r="AX163" s="11"/>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row>
    <row r="164" spans="1:128" ht="17.25" customHeight="1">
      <c r="A164" s="150"/>
      <c r="B164" s="305" t="str">
        <f>+CONCATENATE(LEFT(B162,LEN(B162)-1),VALUE(RIGHT(B162,1))+1)</f>
        <v>A.II.6.3.5.1.2.7</v>
      </c>
      <c r="C164" s="307" t="s">
        <v>720</v>
      </c>
      <c r="D164" s="296"/>
      <c r="E164" s="299"/>
      <c r="F164" s="151" t="s">
        <v>534</v>
      </c>
      <c r="G164" s="151"/>
      <c r="H164" s="151"/>
      <c r="I164" s="151"/>
      <c r="J164" s="151"/>
      <c r="K164" s="152"/>
      <c r="L164" s="153"/>
      <c r="M164" s="152"/>
      <c r="N164" s="153"/>
      <c r="O164" s="152"/>
      <c r="P164" s="152"/>
      <c r="Q164" s="154"/>
      <c r="R164" s="154"/>
      <c r="S164" s="152"/>
      <c r="T164" s="152"/>
      <c r="U164" s="152"/>
      <c r="V164" s="152"/>
      <c r="W164" s="152"/>
      <c r="X164" s="152"/>
      <c r="Y164" s="152"/>
      <c r="Z164" s="155"/>
      <c r="AA164" s="155"/>
      <c r="AB164" s="155"/>
      <c r="AC164" s="151"/>
      <c r="AD164" s="156"/>
      <c r="AE164" s="157"/>
      <c r="AF164" s="152"/>
      <c r="AG164" s="152"/>
      <c r="AH164" s="152"/>
      <c r="AI164" s="152"/>
      <c r="AJ164" s="152"/>
      <c r="AK164" s="152"/>
      <c r="AL164" s="152"/>
      <c r="AM164" s="152"/>
      <c r="AN164" s="152"/>
      <c r="AO164" s="152"/>
      <c r="AP164" s="152"/>
      <c r="AQ164" s="152"/>
      <c r="AR164" s="152"/>
      <c r="AS164" s="152"/>
      <c r="AT164" s="152"/>
      <c r="AU164" s="152"/>
      <c r="AV164" s="11"/>
      <c r="AW164" s="11"/>
      <c r="AX164" s="11"/>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row>
    <row r="165" spans="1:128" ht="26.4">
      <c r="A165" s="150"/>
      <c r="B165" s="305" t="str">
        <f>CONCATENATE(B164,".1")</f>
        <v>A.II.6.3.5.1.2.7.1</v>
      </c>
      <c r="C165" s="306" t="s">
        <v>721</v>
      </c>
      <c r="D165" s="296" t="s">
        <v>608</v>
      </c>
      <c r="E165" s="279">
        <v>5</v>
      </c>
      <c r="F165" s="151" t="s">
        <v>939</v>
      </c>
      <c r="G165" s="151"/>
      <c r="H165" s="151"/>
      <c r="I165" s="151"/>
      <c r="J165" s="151"/>
      <c r="K165" s="152"/>
      <c r="L165" s="153"/>
      <c r="M165" s="152"/>
      <c r="N165" s="153"/>
      <c r="O165" s="152"/>
      <c r="P165" s="152"/>
      <c r="Q165" s="154"/>
      <c r="R165" s="154"/>
      <c r="S165" s="152"/>
      <c r="T165" s="152"/>
      <c r="U165" s="152"/>
      <c r="V165" s="152"/>
      <c r="W165" s="152"/>
      <c r="X165" s="152"/>
      <c r="Y165" s="152"/>
      <c r="Z165" s="155"/>
      <c r="AA165" s="155"/>
      <c r="AB165" s="155"/>
      <c r="AC165" s="151"/>
      <c r="AD165" s="156"/>
      <c r="AE165" s="157"/>
      <c r="AF165" s="152"/>
      <c r="AG165" s="152"/>
      <c r="AH165" s="152"/>
      <c r="AI165" s="152"/>
      <c r="AJ165" s="152"/>
      <c r="AK165" s="152"/>
      <c r="AL165" s="152"/>
      <c r="AM165" s="152"/>
      <c r="AN165" s="152"/>
      <c r="AO165" s="152"/>
      <c r="AP165" s="152"/>
      <c r="AQ165" s="152"/>
      <c r="AR165" s="152"/>
      <c r="AS165" s="152"/>
      <c r="AT165" s="152"/>
      <c r="AU165" s="152"/>
      <c r="AV165" s="11"/>
      <c r="AW165" s="11"/>
      <c r="AX165" s="11"/>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row>
    <row r="166" spans="1:128" ht="39.6">
      <c r="A166" s="150"/>
      <c r="B166" s="305" t="str">
        <f>+CONCATENATE(LEFT(B165,LEN(B165)-1),VALUE(RIGHT(B165,1))+1)</f>
        <v>A.II.6.3.5.1.2.7.2</v>
      </c>
      <c r="C166" s="303" t="s">
        <v>702</v>
      </c>
      <c r="D166" s="283" t="s">
        <v>608</v>
      </c>
      <c r="E166" s="279">
        <v>5</v>
      </c>
      <c r="F166" s="151" t="s">
        <v>939</v>
      </c>
      <c r="G166" s="151"/>
      <c r="H166" s="151"/>
      <c r="I166" s="151"/>
      <c r="J166" s="151"/>
      <c r="K166" s="152"/>
      <c r="L166" s="153"/>
      <c r="M166" s="152"/>
      <c r="N166" s="153"/>
      <c r="O166" s="152"/>
      <c r="P166" s="152"/>
      <c r="Q166" s="154"/>
      <c r="R166" s="154"/>
      <c r="S166" s="152"/>
      <c r="T166" s="152"/>
      <c r="U166" s="152"/>
      <c r="V166" s="152"/>
      <c r="W166" s="152"/>
      <c r="X166" s="152"/>
      <c r="Y166" s="152"/>
      <c r="Z166" s="155"/>
      <c r="AA166" s="155"/>
      <c r="AB166" s="155"/>
      <c r="AC166" s="151"/>
      <c r="AD166" s="156"/>
      <c r="AE166" s="157"/>
      <c r="AF166" s="152"/>
      <c r="AG166" s="152"/>
      <c r="AH166" s="152"/>
      <c r="AI166" s="152"/>
      <c r="AJ166" s="152"/>
      <c r="AK166" s="152"/>
      <c r="AL166" s="152"/>
      <c r="AM166" s="152"/>
      <c r="AN166" s="152"/>
      <c r="AO166" s="152"/>
      <c r="AP166" s="152"/>
      <c r="AQ166" s="152"/>
      <c r="AR166" s="152"/>
      <c r="AS166" s="152"/>
      <c r="AT166" s="152"/>
      <c r="AU166" s="152"/>
      <c r="AV166" s="11"/>
      <c r="AW166" s="11"/>
      <c r="AX166" s="11"/>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row>
    <row r="167" spans="1:128" ht="17.25" customHeight="1">
      <c r="A167" s="150"/>
      <c r="B167" s="288" t="str">
        <f>+CONCATENATE(LEFT(B126,LEN(B126)-1),VALUE(RIGHT(B126,1))+1)</f>
        <v>A.II.6.4</v>
      </c>
      <c r="C167" s="308" t="s">
        <v>722</v>
      </c>
      <c r="D167" s="309"/>
      <c r="E167" s="279">
        <v>0</v>
      </c>
      <c r="F167" s="151" t="s">
        <v>534</v>
      </c>
      <c r="G167" s="151"/>
      <c r="H167" s="151"/>
      <c r="I167" s="151"/>
      <c r="J167" s="151"/>
      <c r="K167" s="152"/>
      <c r="L167" s="153"/>
      <c r="M167" s="152"/>
      <c r="N167" s="153"/>
      <c r="O167" s="152"/>
      <c r="P167" s="152"/>
      <c r="Q167" s="154"/>
      <c r="R167" s="154"/>
      <c r="S167" s="152"/>
      <c r="T167" s="152"/>
      <c r="U167" s="152"/>
      <c r="V167" s="152"/>
      <c r="W167" s="152"/>
      <c r="X167" s="152"/>
      <c r="Y167" s="152"/>
      <c r="Z167" s="155"/>
      <c r="AA167" s="155"/>
      <c r="AB167" s="155"/>
      <c r="AC167" s="151"/>
      <c r="AD167" s="156"/>
      <c r="AE167" s="157"/>
      <c r="AF167" s="152"/>
      <c r="AG167" s="152"/>
      <c r="AH167" s="152"/>
      <c r="AI167" s="152"/>
      <c r="AJ167" s="152"/>
      <c r="AK167" s="152"/>
      <c r="AL167" s="152"/>
      <c r="AM167" s="152"/>
      <c r="AN167" s="152"/>
      <c r="AO167" s="152"/>
      <c r="AP167" s="152"/>
      <c r="AQ167" s="152"/>
      <c r="AR167" s="152"/>
      <c r="AS167" s="152"/>
      <c r="AT167" s="152"/>
      <c r="AU167" s="152"/>
      <c r="AV167" s="11"/>
      <c r="AW167" s="11"/>
      <c r="AX167" s="11"/>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row>
    <row r="168" spans="1:128" ht="17.25" customHeight="1">
      <c r="A168" s="150"/>
      <c r="B168" s="280" t="str">
        <f>CONCATENATE(B167,".1")</f>
        <v>A.II.6.4.1</v>
      </c>
      <c r="C168" s="277" t="s">
        <v>663</v>
      </c>
      <c r="D168" s="278">
        <v>0</v>
      </c>
      <c r="E168" s="279">
        <v>0</v>
      </c>
      <c r="F168" s="151" t="s">
        <v>534</v>
      </c>
      <c r="G168" s="151"/>
      <c r="H168" s="151"/>
      <c r="I168" s="151"/>
      <c r="J168" s="151"/>
      <c r="K168" s="152"/>
      <c r="L168" s="153"/>
      <c r="M168" s="152"/>
      <c r="N168" s="153"/>
      <c r="O168" s="152"/>
      <c r="P168" s="152"/>
      <c r="Q168" s="154"/>
      <c r="R168" s="154"/>
      <c r="S168" s="152"/>
      <c r="T168" s="152"/>
      <c r="U168" s="152"/>
      <c r="V168" s="152"/>
      <c r="W168" s="152"/>
      <c r="X168" s="152"/>
      <c r="Y168" s="152"/>
      <c r="Z168" s="155"/>
      <c r="AA168" s="155"/>
      <c r="AB168" s="155"/>
      <c r="AC168" s="151"/>
      <c r="AD168" s="156"/>
      <c r="AE168" s="157"/>
      <c r="AF168" s="152"/>
      <c r="AG168" s="152"/>
      <c r="AH168" s="152"/>
      <c r="AI168" s="152"/>
      <c r="AJ168" s="152"/>
      <c r="AK168" s="152"/>
      <c r="AL168" s="152"/>
      <c r="AM168" s="152"/>
      <c r="AN168" s="152"/>
      <c r="AO168" s="152"/>
      <c r="AP168" s="152"/>
      <c r="AQ168" s="152"/>
      <c r="AR168" s="152"/>
      <c r="AS168" s="152"/>
      <c r="AT168" s="152"/>
      <c r="AU168" s="152"/>
      <c r="AV168" s="11"/>
      <c r="AW168" s="11"/>
      <c r="AX168" s="11"/>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row>
    <row r="169" spans="1:128" ht="153" customHeight="1">
      <c r="A169" s="150"/>
      <c r="B169" s="280" t="str">
        <f>CONCATENATE(B168,".1")</f>
        <v>A.II.6.4.1.1</v>
      </c>
      <c r="C169" s="277" t="s">
        <v>664</v>
      </c>
      <c r="D169" s="278"/>
      <c r="E169" s="279"/>
      <c r="F169" s="151" t="s">
        <v>534</v>
      </c>
      <c r="G169" s="151"/>
      <c r="H169" s="151"/>
      <c r="I169" s="151"/>
      <c r="J169" s="151"/>
      <c r="K169" s="152"/>
      <c r="L169" s="153"/>
      <c r="M169" s="152"/>
      <c r="N169" s="153"/>
      <c r="O169" s="152"/>
      <c r="P169" s="152"/>
      <c r="Q169" s="154"/>
      <c r="R169" s="154"/>
      <c r="S169" s="152"/>
      <c r="T169" s="152"/>
      <c r="U169" s="152"/>
      <c r="V169" s="152"/>
      <c r="W169" s="152"/>
      <c r="X169" s="152"/>
      <c r="Y169" s="152"/>
      <c r="Z169" s="155"/>
      <c r="AA169" s="155"/>
      <c r="AB169" s="155"/>
      <c r="AC169" s="151"/>
      <c r="AD169" s="156"/>
      <c r="AE169" s="157"/>
      <c r="AF169" s="152"/>
      <c r="AG169" s="152"/>
      <c r="AH169" s="152"/>
      <c r="AI169" s="152"/>
      <c r="AJ169" s="152"/>
      <c r="AK169" s="152"/>
      <c r="AL169" s="152"/>
      <c r="AM169" s="152"/>
      <c r="AN169" s="152"/>
      <c r="AO169" s="152"/>
      <c r="AP169" s="152"/>
      <c r="AQ169" s="152"/>
      <c r="AR169" s="152"/>
      <c r="AS169" s="152"/>
      <c r="AT169" s="152"/>
      <c r="AU169" s="152"/>
      <c r="AV169" s="11"/>
      <c r="AW169" s="11"/>
      <c r="AX169" s="11"/>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row>
    <row r="170" spans="1:128" ht="17.25" customHeight="1">
      <c r="A170" s="150"/>
      <c r="B170" s="280" t="str">
        <f>CONCATENATE(B169,".1")</f>
        <v>A.II.6.4.1.1.1</v>
      </c>
      <c r="C170" s="277" t="s">
        <v>633</v>
      </c>
      <c r="D170" s="278" t="s">
        <v>630</v>
      </c>
      <c r="E170" s="279">
        <f>558.2*0.3</f>
        <v>167.46</v>
      </c>
      <c r="F170" s="151" t="s">
        <v>529</v>
      </c>
      <c r="G170" s="151" t="s">
        <v>585</v>
      </c>
      <c r="H170" s="151">
        <v>2500</v>
      </c>
      <c r="I170" s="151"/>
      <c r="J170" s="151"/>
      <c r="K170" s="152"/>
      <c r="L170" s="153"/>
      <c r="M170" s="152"/>
      <c r="N170" s="153"/>
      <c r="O170" s="152"/>
      <c r="P170" s="152"/>
      <c r="Q170" s="154"/>
      <c r="R170" s="154"/>
      <c r="S170" s="152"/>
      <c r="T170" s="152"/>
      <c r="U170" s="152"/>
      <c r="V170" s="152"/>
      <c r="W170" s="152"/>
      <c r="X170" s="152"/>
      <c r="Y170" s="152"/>
      <c r="Z170" s="155"/>
      <c r="AA170" s="155"/>
      <c r="AB170" s="155"/>
      <c r="AC170" s="151"/>
      <c r="AD170" s="156"/>
      <c r="AE170" s="157"/>
      <c r="AF170" s="152"/>
      <c r="AG170" s="152"/>
      <c r="AH170" s="152"/>
      <c r="AI170" s="152"/>
      <c r="AJ170" s="152"/>
      <c r="AK170" s="152"/>
      <c r="AL170" s="152"/>
      <c r="AM170" s="152"/>
      <c r="AN170" s="152"/>
      <c r="AO170" s="152"/>
      <c r="AP170" s="152"/>
      <c r="AQ170" s="152"/>
      <c r="AR170" s="152"/>
      <c r="AS170" s="152"/>
      <c r="AT170" s="152"/>
      <c r="AU170" s="152"/>
      <c r="AV170" s="11"/>
      <c r="AW170" s="11"/>
      <c r="AX170" s="11"/>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row>
    <row r="171" spans="1:128" ht="17.25" customHeight="1">
      <c r="A171" s="150"/>
      <c r="B171" s="280" t="str">
        <f>+CONCATENATE(LEFT(B170,LEN(B170)-1),VALUE(RIGHT(B170,1))+1)</f>
        <v>A.II.6.4.1.1.2</v>
      </c>
      <c r="C171" s="277" t="s">
        <v>634</v>
      </c>
      <c r="D171" s="278" t="s">
        <v>630</v>
      </c>
      <c r="E171" s="279">
        <f>558.2*0.3</f>
        <v>167.46</v>
      </c>
      <c r="F171" s="151" t="s">
        <v>529</v>
      </c>
      <c r="G171" s="151" t="s">
        <v>585</v>
      </c>
      <c r="H171" s="151">
        <v>2500</v>
      </c>
      <c r="I171" s="151"/>
      <c r="J171" s="151"/>
      <c r="K171" s="152"/>
      <c r="L171" s="153"/>
      <c r="M171" s="152"/>
      <c r="N171" s="153"/>
      <c r="O171" s="152"/>
      <c r="P171" s="152"/>
      <c r="Q171" s="154"/>
      <c r="R171" s="154"/>
      <c r="S171" s="152"/>
      <c r="T171" s="152"/>
      <c r="U171" s="152"/>
      <c r="V171" s="152"/>
      <c r="W171" s="152"/>
      <c r="X171" s="152"/>
      <c r="Y171" s="152"/>
      <c r="Z171" s="155"/>
      <c r="AA171" s="155"/>
      <c r="AB171" s="155"/>
      <c r="AC171" s="151"/>
      <c r="AD171" s="156"/>
      <c r="AE171" s="157"/>
      <c r="AF171" s="152"/>
      <c r="AG171" s="152"/>
      <c r="AH171" s="152"/>
      <c r="AI171" s="152"/>
      <c r="AJ171" s="152"/>
      <c r="AK171" s="152"/>
      <c r="AL171" s="152"/>
      <c r="AM171" s="152"/>
      <c r="AN171" s="152"/>
      <c r="AO171" s="152"/>
      <c r="AP171" s="152"/>
      <c r="AQ171" s="152"/>
      <c r="AR171" s="152"/>
      <c r="AS171" s="152"/>
      <c r="AT171" s="152"/>
      <c r="AU171" s="152"/>
      <c r="AV171" s="11"/>
      <c r="AW171" s="11"/>
      <c r="AX171" s="11"/>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row>
    <row r="172" spans="1:128" ht="17.25" customHeight="1">
      <c r="A172" s="150"/>
      <c r="B172" s="280" t="str">
        <f>+CONCATENATE(LEFT(B171,LEN(B171)-1),VALUE(RIGHT(B171,1))+1)</f>
        <v>A.II.6.4.1.1.3</v>
      </c>
      <c r="C172" s="277" t="s">
        <v>635</v>
      </c>
      <c r="D172" s="278" t="s">
        <v>630</v>
      </c>
      <c r="E172" s="279">
        <f>558.2*0.4</f>
        <v>223.28000000000003</v>
      </c>
      <c r="F172" s="151" t="s">
        <v>529</v>
      </c>
      <c r="G172" s="151" t="s">
        <v>585</v>
      </c>
      <c r="H172" s="151">
        <v>2500</v>
      </c>
      <c r="I172" s="151"/>
      <c r="J172" s="151"/>
      <c r="K172" s="152"/>
      <c r="L172" s="153"/>
      <c r="M172" s="152"/>
      <c r="N172" s="153"/>
      <c r="O172" s="152"/>
      <c r="P172" s="152"/>
      <c r="Q172" s="154"/>
      <c r="R172" s="154"/>
      <c r="S172" s="152"/>
      <c r="T172" s="152"/>
      <c r="U172" s="152"/>
      <c r="V172" s="152"/>
      <c r="W172" s="152"/>
      <c r="X172" s="152"/>
      <c r="Y172" s="152"/>
      <c r="Z172" s="155"/>
      <c r="AA172" s="155"/>
      <c r="AB172" s="155"/>
      <c r="AC172" s="151"/>
      <c r="AD172" s="156"/>
      <c r="AE172" s="157"/>
      <c r="AF172" s="152"/>
      <c r="AG172" s="152"/>
      <c r="AH172" s="152"/>
      <c r="AI172" s="152"/>
      <c r="AJ172" s="152"/>
      <c r="AK172" s="152"/>
      <c r="AL172" s="152"/>
      <c r="AM172" s="152"/>
      <c r="AN172" s="152"/>
      <c r="AO172" s="152"/>
      <c r="AP172" s="152"/>
      <c r="AQ172" s="152"/>
      <c r="AR172" s="152"/>
      <c r="AS172" s="152"/>
      <c r="AT172" s="152"/>
      <c r="AU172" s="152"/>
      <c r="AV172" s="11"/>
      <c r="AW172" s="11"/>
      <c r="AX172" s="11"/>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row>
    <row r="173" spans="1:128" ht="17.25" customHeight="1">
      <c r="A173" s="150"/>
      <c r="B173" s="280" t="str">
        <f>CONCATENATE(B167,".2")</f>
        <v>A.II.6.4.2</v>
      </c>
      <c r="C173" s="277" t="s">
        <v>666</v>
      </c>
      <c r="D173" s="278">
        <v>0</v>
      </c>
      <c r="E173" s="279"/>
      <c r="F173" s="151" t="s">
        <v>534</v>
      </c>
      <c r="G173" s="151"/>
      <c r="H173" s="151"/>
      <c r="I173" s="151"/>
      <c r="J173" s="151"/>
      <c r="K173" s="152"/>
      <c r="L173" s="153"/>
      <c r="M173" s="152"/>
      <c r="N173" s="153"/>
      <c r="O173" s="152"/>
      <c r="P173" s="152"/>
      <c r="Q173" s="154"/>
      <c r="R173" s="154"/>
      <c r="S173" s="152"/>
      <c r="T173" s="152"/>
      <c r="U173" s="152"/>
      <c r="V173" s="152"/>
      <c r="W173" s="152"/>
      <c r="X173" s="152"/>
      <c r="Y173" s="152"/>
      <c r="Z173" s="155"/>
      <c r="AA173" s="155"/>
      <c r="AB173" s="155"/>
      <c r="AC173" s="151"/>
      <c r="AD173" s="156"/>
      <c r="AE173" s="157"/>
      <c r="AF173" s="152"/>
      <c r="AG173" s="152"/>
      <c r="AH173" s="152"/>
      <c r="AI173" s="152"/>
      <c r="AJ173" s="152"/>
      <c r="AK173" s="152"/>
      <c r="AL173" s="152"/>
      <c r="AM173" s="152"/>
      <c r="AN173" s="152"/>
      <c r="AO173" s="152"/>
      <c r="AP173" s="152"/>
      <c r="AQ173" s="152"/>
      <c r="AR173" s="152"/>
      <c r="AS173" s="152"/>
      <c r="AT173" s="152"/>
      <c r="AU173" s="152"/>
      <c r="AV173" s="11"/>
      <c r="AW173" s="11"/>
      <c r="AX173" s="11"/>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row>
    <row r="174" spans="1:128" ht="26.4">
      <c r="A174" s="150"/>
      <c r="B174" s="304" t="str">
        <f>CONCATENATE(B173,".1")</f>
        <v>A.II.6.4.2.1</v>
      </c>
      <c r="C174" s="303" t="s">
        <v>723</v>
      </c>
      <c r="D174" s="278" t="s">
        <v>623</v>
      </c>
      <c r="E174" s="279">
        <v>146</v>
      </c>
      <c r="F174" s="151" t="s">
        <v>939</v>
      </c>
      <c r="G174" s="151"/>
      <c r="H174" s="151"/>
      <c r="I174" s="151"/>
      <c r="J174" s="151"/>
      <c r="K174" s="152"/>
      <c r="L174" s="153"/>
      <c r="M174" s="152"/>
      <c r="N174" s="153"/>
      <c r="O174" s="152"/>
      <c r="P174" s="152"/>
      <c r="Q174" s="154"/>
      <c r="R174" s="154"/>
      <c r="S174" s="152"/>
      <c r="T174" s="152"/>
      <c r="U174" s="152"/>
      <c r="V174" s="152"/>
      <c r="W174" s="152"/>
      <c r="X174" s="152"/>
      <c r="Y174" s="152"/>
      <c r="Z174" s="155"/>
      <c r="AA174" s="155"/>
      <c r="AB174" s="155"/>
      <c r="AC174" s="151"/>
      <c r="AD174" s="156"/>
      <c r="AE174" s="157"/>
      <c r="AF174" s="152"/>
      <c r="AG174" s="152"/>
      <c r="AH174" s="152"/>
      <c r="AI174" s="152"/>
      <c r="AJ174" s="152"/>
      <c r="AK174" s="152"/>
      <c r="AL174" s="152"/>
      <c r="AM174" s="152"/>
      <c r="AN174" s="152"/>
      <c r="AO174" s="152"/>
      <c r="AP174" s="152"/>
      <c r="AQ174" s="152"/>
      <c r="AR174" s="152"/>
      <c r="AS174" s="152"/>
      <c r="AT174" s="152"/>
      <c r="AU174" s="152"/>
      <c r="AV174" s="11"/>
      <c r="AW174" s="11"/>
      <c r="AX174" s="11"/>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row>
    <row r="175" spans="1:128" ht="52.8">
      <c r="A175" s="150"/>
      <c r="B175" s="280" t="str">
        <f>+CONCATENATE(LEFT(B174,LEN(B174)-1),VALUE(RIGHT(B174,1))+1)</f>
        <v>A.II.6.4.2.2</v>
      </c>
      <c r="C175" s="303" t="s">
        <v>693</v>
      </c>
      <c r="D175" s="278" t="s">
        <v>630</v>
      </c>
      <c r="E175" s="279">
        <v>194</v>
      </c>
      <c r="F175" s="151" t="s">
        <v>939</v>
      </c>
      <c r="G175" s="151" t="s">
        <v>201</v>
      </c>
      <c r="H175" s="151">
        <v>2400</v>
      </c>
      <c r="I175" s="151" t="s">
        <v>366</v>
      </c>
      <c r="J175" s="151">
        <f>(H175*E175)/1000</f>
        <v>465.6</v>
      </c>
      <c r="K175" s="152"/>
      <c r="L175" s="153">
        <f>J175</f>
        <v>465.6</v>
      </c>
      <c r="M175" s="152" t="s">
        <v>510</v>
      </c>
      <c r="N175" s="153">
        <f>0.1*E175</f>
        <v>19.400000000000002</v>
      </c>
      <c r="O175" s="152">
        <v>10</v>
      </c>
      <c r="P175" s="152"/>
      <c r="Q175" s="154"/>
      <c r="R175" s="154"/>
      <c r="S175" s="152"/>
      <c r="T175" s="152"/>
      <c r="U175" s="152"/>
      <c r="V175" s="152"/>
      <c r="W175" s="152"/>
      <c r="X175" s="152"/>
      <c r="Y175" s="152"/>
      <c r="Z175" s="155"/>
      <c r="AA175" s="155"/>
      <c r="AB175" s="155"/>
      <c r="AC175" s="151"/>
      <c r="AD175" s="156"/>
      <c r="AE175" s="157"/>
      <c r="AF175" s="152"/>
      <c r="AG175" s="152"/>
      <c r="AH175" s="152"/>
      <c r="AI175" s="152"/>
      <c r="AJ175" s="152"/>
      <c r="AK175" s="152"/>
      <c r="AL175" s="152"/>
      <c r="AM175" s="152"/>
      <c r="AN175" s="152"/>
      <c r="AO175" s="152"/>
      <c r="AP175" s="152"/>
      <c r="AQ175" s="152"/>
      <c r="AR175" s="152"/>
      <c r="AS175" s="152"/>
      <c r="AT175" s="152"/>
      <c r="AU175" s="152"/>
      <c r="AV175" s="11"/>
      <c r="AW175" s="11"/>
      <c r="AX175" s="11"/>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row>
    <row r="176" spans="1:128" ht="26.4">
      <c r="A176" s="150"/>
      <c r="B176" s="280" t="str">
        <f>+CONCATENATE(LEFT(B175,LEN(B175)-1),VALUE(RIGHT(B175,1))+1)</f>
        <v>A.II.6.4.2.3</v>
      </c>
      <c r="C176" s="303" t="s">
        <v>694</v>
      </c>
      <c r="D176" s="278" t="s">
        <v>623</v>
      </c>
      <c r="E176" s="279">
        <v>97.5</v>
      </c>
      <c r="F176" s="151" t="s">
        <v>939</v>
      </c>
      <c r="G176" s="151"/>
      <c r="H176" s="151"/>
      <c r="I176" s="151"/>
      <c r="J176" s="151"/>
      <c r="K176" s="152"/>
      <c r="L176" s="153"/>
      <c r="M176" s="152"/>
      <c r="N176" s="153"/>
      <c r="O176" s="152"/>
      <c r="P176" s="152"/>
      <c r="Q176" s="154"/>
      <c r="R176" s="154"/>
      <c r="S176" s="152"/>
      <c r="T176" s="152"/>
      <c r="U176" s="152"/>
      <c r="V176" s="152"/>
      <c r="W176" s="152"/>
      <c r="X176" s="152"/>
      <c r="Y176" s="152"/>
      <c r="Z176" s="155"/>
      <c r="AA176" s="155"/>
      <c r="AB176" s="155"/>
      <c r="AC176" s="151"/>
      <c r="AD176" s="156"/>
      <c r="AE176" s="157"/>
      <c r="AF176" s="152"/>
      <c r="AG176" s="152"/>
      <c r="AH176" s="152"/>
      <c r="AI176" s="152"/>
      <c r="AJ176" s="152"/>
      <c r="AK176" s="152"/>
      <c r="AL176" s="152"/>
      <c r="AM176" s="152"/>
      <c r="AN176" s="152"/>
      <c r="AO176" s="152"/>
      <c r="AP176" s="152"/>
      <c r="AQ176" s="152"/>
      <c r="AR176" s="152"/>
      <c r="AS176" s="152"/>
      <c r="AT176" s="152"/>
      <c r="AU176" s="152"/>
      <c r="AV176" s="11"/>
      <c r="AW176" s="11"/>
      <c r="AX176" s="11"/>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row>
    <row r="177" spans="1:128" ht="17.25" customHeight="1">
      <c r="A177" s="150"/>
      <c r="B177" s="280" t="str">
        <f>+CONCATENATE(LEFT(B173,LEN(B173)-1),VALUE(RIGHT(B173,1))+1)</f>
        <v>A.II.6.4.3</v>
      </c>
      <c r="C177" s="277" t="s">
        <v>669</v>
      </c>
      <c r="D177" s="278">
        <v>0</v>
      </c>
      <c r="E177" s="279"/>
      <c r="F177" s="151" t="s">
        <v>534</v>
      </c>
      <c r="G177" s="151"/>
      <c r="H177" s="151"/>
      <c r="I177" s="151"/>
      <c r="J177" s="151"/>
      <c r="K177" s="152"/>
      <c r="L177" s="153"/>
      <c r="M177" s="152"/>
      <c r="N177" s="153"/>
      <c r="O177" s="152"/>
      <c r="P177" s="152"/>
      <c r="Q177" s="154"/>
      <c r="R177" s="154"/>
      <c r="S177" s="152"/>
      <c r="T177" s="152"/>
      <c r="U177" s="152"/>
      <c r="V177" s="152"/>
      <c r="W177" s="152"/>
      <c r="X177" s="152"/>
      <c r="Y177" s="152"/>
      <c r="Z177" s="155"/>
      <c r="AA177" s="155"/>
      <c r="AB177" s="155"/>
      <c r="AC177" s="151"/>
      <c r="AD177" s="156"/>
      <c r="AE177" s="157"/>
      <c r="AF177" s="152"/>
      <c r="AG177" s="152"/>
      <c r="AH177" s="152"/>
      <c r="AI177" s="152"/>
      <c r="AJ177" s="152"/>
      <c r="AK177" s="152"/>
      <c r="AL177" s="152"/>
      <c r="AM177" s="152"/>
      <c r="AN177" s="152"/>
      <c r="AO177" s="152"/>
      <c r="AP177" s="152"/>
      <c r="AQ177" s="152"/>
      <c r="AR177" s="152"/>
      <c r="AS177" s="152"/>
      <c r="AT177" s="152"/>
      <c r="AU177" s="152"/>
      <c r="AV177" s="11"/>
      <c r="AW177" s="11"/>
      <c r="AX177" s="11"/>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row>
    <row r="178" spans="1:128" ht="38.25" customHeight="1">
      <c r="A178" s="150"/>
      <c r="B178" s="304" t="str">
        <f>CONCATENATE(B177,".1")</f>
        <v>A.II.6.4.3.1</v>
      </c>
      <c r="C178" s="303" t="s">
        <v>724</v>
      </c>
      <c r="D178" s="278" t="s">
        <v>623</v>
      </c>
      <c r="E178" s="279">
        <v>633.20000000000005</v>
      </c>
      <c r="F178" s="151" t="s">
        <v>534</v>
      </c>
      <c r="G178" s="151"/>
      <c r="H178" s="151"/>
      <c r="I178" s="151"/>
      <c r="J178" s="151"/>
      <c r="K178" s="152"/>
      <c r="L178" s="153"/>
      <c r="M178" s="152"/>
      <c r="N178" s="153"/>
      <c r="O178" s="152"/>
      <c r="P178" s="152"/>
      <c r="Q178" s="154"/>
      <c r="R178" s="154"/>
      <c r="S178" s="152"/>
      <c r="T178" s="152"/>
      <c r="U178" s="152"/>
      <c r="V178" s="152"/>
      <c r="W178" s="152"/>
      <c r="X178" s="152"/>
      <c r="Y178" s="152"/>
      <c r="Z178" s="155"/>
      <c r="AA178" s="155"/>
      <c r="AB178" s="155"/>
      <c r="AC178" s="151"/>
      <c r="AD178" s="156"/>
      <c r="AE178" s="157"/>
      <c r="AF178" s="152"/>
      <c r="AG178" s="152"/>
      <c r="AH178" s="152"/>
      <c r="AI178" s="152"/>
      <c r="AJ178" s="152"/>
      <c r="AK178" s="152"/>
      <c r="AL178" s="152"/>
      <c r="AM178" s="152"/>
      <c r="AN178" s="152"/>
      <c r="AO178" s="152"/>
      <c r="AP178" s="152"/>
      <c r="AQ178" s="152"/>
      <c r="AR178" s="152"/>
      <c r="AS178" s="152"/>
      <c r="AT178" s="152"/>
      <c r="AU178" s="152"/>
      <c r="AV178" s="11"/>
      <c r="AW178" s="11"/>
      <c r="AX178" s="11"/>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row>
    <row r="179" spans="1:128" ht="17.25" customHeight="1">
      <c r="A179" s="150"/>
      <c r="B179" s="280" t="str">
        <f>+CONCATENATE(LEFT(B177,LEN(B177)-1),VALUE(RIGHT(B177,1))+1)</f>
        <v>A.II.6.4.4</v>
      </c>
      <c r="C179" s="277" t="s">
        <v>672</v>
      </c>
      <c r="D179" s="278">
        <v>0</v>
      </c>
      <c r="E179" s="279"/>
      <c r="F179" s="151" t="s">
        <v>534</v>
      </c>
      <c r="G179" s="151"/>
      <c r="H179" s="151"/>
      <c r="I179" s="151"/>
      <c r="J179" s="151"/>
      <c r="K179" s="152"/>
      <c r="L179" s="153"/>
      <c r="M179" s="152"/>
      <c r="N179" s="153"/>
      <c r="O179" s="152"/>
      <c r="P179" s="152"/>
      <c r="Q179" s="154"/>
      <c r="R179" s="154"/>
      <c r="S179" s="152"/>
      <c r="T179" s="152"/>
      <c r="U179" s="152"/>
      <c r="V179" s="152"/>
      <c r="W179" s="152"/>
      <c r="X179" s="152"/>
      <c r="Y179" s="152"/>
      <c r="Z179" s="155"/>
      <c r="AA179" s="155"/>
      <c r="AB179" s="155"/>
      <c r="AC179" s="151"/>
      <c r="AD179" s="156"/>
      <c r="AE179" s="157"/>
      <c r="AF179" s="152"/>
      <c r="AG179" s="152"/>
      <c r="AH179" s="152"/>
      <c r="AI179" s="152"/>
      <c r="AJ179" s="152"/>
      <c r="AK179" s="152"/>
      <c r="AL179" s="152"/>
      <c r="AM179" s="152"/>
      <c r="AN179" s="152"/>
      <c r="AO179" s="152"/>
      <c r="AP179" s="152"/>
      <c r="AQ179" s="152"/>
      <c r="AR179" s="152"/>
      <c r="AS179" s="152"/>
      <c r="AT179" s="152"/>
      <c r="AU179" s="152"/>
      <c r="AV179" s="11"/>
      <c r="AW179" s="11"/>
      <c r="AX179" s="11"/>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row>
    <row r="180" spans="1:128" ht="18">
      <c r="A180" s="150"/>
      <c r="B180" s="304" t="str">
        <f>CONCATENATE(B179,".1")</f>
        <v>A.II.6.4.4.1</v>
      </c>
      <c r="C180" s="277" t="s">
        <v>696</v>
      </c>
      <c r="D180" s="278" t="s">
        <v>608</v>
      </c>
      <c r="E180" s="279">
        <v>10</v>
      </c>
      <c r="F180" s="151" t="s">
        <v>939</v>
      </c>
      <c r="G180" s="151"/>
      <c r="H180" s="151"/>
      <c r="I180" s="151"/>
      <c r="J180" s="151"/>
      <c r="K180" s="152"/>
      <c r="L180" s="153"/>
      <c r="M180" s="152"/>
      <c r="N180" s="153"/>
      <c r="O180" s="152"/>
      <c r="P180" s="152"/>
      <c r="Q180" s="154"/>
      <c r="R180" s="154"/>
      <c r="S180" s="152"/>
      <c r="T180" s="152"/>
      <c r="U180" s="152"/>
      <c r="V180" s="152"/>
      <c r="W180" s="152"/>
      <c r="X180" s="152"/>
      <c r="Y180" s="152"/>
      <c r="Z180" s="155"/>
      <c r="AA180" s="155"/>
      <c r="AB180" s="155"/>
      <c r="AC180" s="151"/>
      <c r="AD180" s="156"/>
      <c r="AE180" s="157"/>
      <c r="AF180" s="152"/>
      <c r="AG180" s="152"/>
      <c r="AH180" s="152"/>
      <c r="AI180" s="152"/>
      <c r="AJ180" s="152"/>
      <c r="AK180" s="152"/>
      <c r="AL180" s="152"/>
      <c r="AM180" s="152"/>
      <c r="AN180" s="152"/>
      <c r="AO180" s="152"/>
      <c r="AP180" s="152"/>
      <c r="AQ180" s="152"/>
      <c r="AR180" s="152"/>
      <c r="AS180" s="152"/>
      <c r="AT180" s="152"/>
      <c r="AU180" s="152"/>
      <c r="AV180" s="11"/>
      <c r="AW180" s="11"/>
      <c r="AX180" s="11"/>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row>
    <row r="181" spans="1:128" ht="18">
      <c r="A181" s="150"/>
      <c r="B181" s="304" t="str">
        <f>CONCATENATE(B179,".2")</f>
        <v>A.II.6.4.4.2</v>
      </c>
      <c r="C181" s="277" t="s">
        <v>725</v>
      </c>
      <c r="D181" s="278" t="s">
        <v>608</v>
      </c>
      <c r="E181" s="279">
        <v>10</v>
      </c>
      <c r="F181" s="151" t="s">
        <v>939</v>
      </c>
      <c r="G181" s="151"/>
      <c r="H181" s="151"/>
      <c r="I181" s="151"/>
      <c r="J181" s="151"/>
      <c r="K181" s="152"/>
      <c r="L181" s="153"/>
      <c r="M181" s="152"/>
      <c r="N181" s="153"/>
      <c r="O181" s="152"/>
      <c r="P181" s="152"/>
      <c r="Q181" s="154"/>
      <c r="R181" s="154"/>
      <c r="S181" s="152"/>
      <c r="T181" s="152"/>
      <c r="U181" s="152"/>
      <c r="V181" s="152"/>
      <c r="W181" s="152"/>
      <c r="X181" s="152"/>
      <c r="Y181" s="152"/>
      <c r="Z181" s="155"/>
      <c r="AA181" s="155"/>
      <c r="AB181" s="155"/>
      <c r="AC181" s="151"/>
      <c r="AD181" s="156"/>
      <c r="AE181" s="157"/>
      <c r="AF181" s="152"/>
      <c r="AG181" s="152"/>
      <c r="AH181" s="152"/>
      <c r="AI181" s="152"/>
      <c r="AJ181" s="152"/>
      <c r="AK181" s="152"/>
      <c r="AL181" s="152"/>
      <c r="AM181" s="152"/>
      <c r="AN181" s="152"/>
      <c r="AO181" s="152"/>
      <c r="AP181" s="152"/>
      <c r="AQ181" s="152"/>
      <c r="AR181" s="152"/>
      <c r="AS181" s="152"/>
      <c r="AT181" s="152"/>
      <c r="AU181" s="152"/>
      <c r="AV181" s="11"/>
      <c r="AW181" s="11"/>
      <c r="AX181" s="11"/>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row>
    <row r="182" spans="1:128" ht="66">
      <c r="A182" s="150"/>
      <c r="B182" s="304" t="str">
        <f>CONCATENATE(B179,".3")</f>
        <v>A.II.6.4.4.3</v>
      </c>
      <c r="C182" s="277" t="s">
        <v>697</v>
      </c>
      <c r="D182" s="278" t="s">
        <v>608</v>
      </c>
      <c r="E182" s="279">
        <f>10*2</f>
        <v>20</v>
      </c>
      <c r="F182" s="151" t="s">
        <v>939</v>
      </c>
      <c r="G182" s="151" t="s">
        <v>384</v>
      </c>
      <c r="H182" s="151">
        <v>626.6</v>
      </c>
      <c r="I182" s="230" t="s">
        <v>380</v>
      </c>
      <c r="J182" s="151"/>
      <c r="K182" s="152"/>
      <c r="L182" s="153"/>
      <c r="M182" s="152"/>
      <c r="N182" s="153"/>
      <c r="O182" s="152">
        <v>70</v>
      </c>
      <c r="P182" s="152">
        <v>75</v>
      </c>
      <c r="Q182" s="154"/>
      <c r="R182" s="154"/>
      <c r="S182" s="152"/>
      <c r="T182" s="152"/>
      <c r="U182" s="152"/>
      <c r="V182" s="152"/>
      <c r="W182" s="152"/>
      <c r="X182" s="152"/>
      <c r="Y182" s="152"/>
      <c r="Z182" s="155"/>
      <c r="AA182" s="155"/>
      <c r="AB182" s="155"/>
      <c r="AC182" s="151"/>
      <c r="AD182" s="156"/>
      <c r="AE182" s="157"/>
      <c r="AF182" s="152"/>
      <c r="AG182" s="152"/>
      <c r="AH182" s="152"/>
      <c r="AI182" s="152"/>
      <c r="AJ182" s="152"/>
      <c r="AK182" s="152"/>
      <c r="AL182" s="152"/>
      <c r="AM182" s="152"/>
      <c r="AN182" s="152"/>
      <c r="AO182" s="152"/>
      <c r="AP182" s="152"/>
      <c r="AQ182" s="152"/>
      <c r="AR182" s="152"/>
      <c r="AS182" s="152"/>
      <c r="AT182" s="152"/>
      <c r="AU182" s="152"/>
      <c r="AV182" s="11"/>
      <c r="AW182" s="11"/>
      <c r="AX182" s="11"/>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row>
    <row r="183" spans="1:128" ht="25.5" customHeight="1">
      <c r="A183" s="150"/>
      <c r="B183" s="304" t="str">
        <f>CONCATENATE(B179,".4")</f>
        <v>A.II.6.4.4.4</v>
      </c>
      <c r="C183" s="302" t="s">
        <v>698</v>
      </c>
      <c r="D183" s="278" t="s">
        <v>374</v>
      </c>
      <c r="E183" s="279">
        <f>(3.17+3.66+3.78+2+2.96+2.94+2.17+2.15+2.34+2.15)+(1+0.45+0.225)*10</f>
        <v>44.069999999999993</v>
      </c>
      <c r="F183" s="151" t="s">
        <v>940</v>
      </c>
      <c r="G183" s="151"/>
      <c r="H183" s="151"/>
      <c r="I183" s="151"/>
      <c r="J183" s="151"/>
      <c r="K183" s="152"/>
      <c r="L183" s="153"/>
      <c r="M183" s="152"/>
      <c r="N183" s="153"/>
      <c r="O183" s="152"/>
      <c r="P183" s="152"/>
      <c r="Q183" s="154"/>
      <c r="R183" s="154"/>
      <c r="S183" s="152"/>
      <c r="T183" s="152"/>
      <c r="U183" s="152"/>
      <c r="V183" s="152"/>
      <c r="W183" s="152"/>
      <c r="X183" s="152"/>
      <c r="Y183" s="152"/>
      <c r="Z183" s="155"/>
      <c r="AA183" s="155"/>
      <c r="AB183" s="155"/>
      <c r="AC183" s="151"/>
      <c r="AD183" s="156"/>
      <c r="AE183" s="157"/>
      <c r="AF183" s="152"/>
      <c r="AG183" s="152"/>
      <c r="AH183" s="152"/>
      <c r="AI183" s="152"/>
      <c r="AJ183" s="152"/>
      <c r="AK183" s="152"/>
      <c r="AL183" s="152"/>
      <c r="AM183" s="152"/>
      <c r="AN183" s="152"/>
      <c r="AO183" s="152"/>
      <c r="AP183" s="152"/>
      <c r="AQ183" s="152"/>
      <c r="AR183" s="152"/>
      <c r="AS183" s="152"/>
      <c r="AT183" s="152"/>
      <c r="AU183" s="152"/>
      <c r="AV183" s="11"/>
      <c r="AW183" s="11"/>
      <c r="AX183" s="11"/>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row>
    <row r="184" spans="1:128" ht="25.5" customHeight="1">
      <c r="A184" s="150"/>
      <c r="B184" s="304" t="str">
        <f>CONCATENATE(B179,".5")</f>
        <v>A.II.6.4.4.5</v>
      </c>
      <c r="C184" s="302" t="s">
        <v>726</v>
      </c>
      <c r="D184" s="278" t="s">
        <v>374</v>
      </c>
      <c r="E184" s="279">
        <f>(3.17+3.66+3.78+2+2.96+2.94+2.17+2.15+2.34+2.15)</f>
        <v>27.319999999999997</v>
      </c>
      <c r="F184" s="151" t="s">
        <v>940</v>
      </c>
      <c r="G184" s="151"/>
      <c r="H184" s="151"/>
      <c r="I184" s="151"/>
      <c r="J184" s="151"/>
      <c r="K184" s="152"/>
      <c r="L184" s="153"/>
      <c r="M184" s="152"/>
      <c r="N184" s="153"/>
      <c r="O184" s="152"/>
      <c r="P184" s="152"/>
      <c r="Q184" s="154"/>
      <c r="R184" s="154"/>
      <c r="S184" s="152"/>
      <c r="T184" s="152"/>
      <c r="U184" s="152"/>
      <c r="V184" s="152"/>
      <c r="W184" s="152"/>
      <c r="X184" s="152"/>
      <c r="Y184" s="152"/>
      <c r="Z184" s="155"/>
      <c r="AA184" s="155"/>
      <c r="AB184" s="155"/>
      <c r="AC184" s="151"/>
      <c r="AD184" s="156"/>
      <c r="AE184" s="157"/>
      <c r="AF184" s="152"/>
      <c r="AG184" s="152"/>
      <c r="AH184" s="152"/>
      <c r="AI184" s="152"/>
      <c r="AJ184" s="152"/>
      <c r="AK184" s="152"/>
      <c r="AL184" s="152"/>
      <c r="AM184" s="152"/>
      <c r="AN184" s="152"/>
      <c r="AO184" s="152"/>
      <c r="AP184" s="152"/>
      <c r="AQ184" s="152"/>
      <c r="AR184" s="152"/>
      <c r="AS184" s="152"/>
      <c r="AT184" s="152"/>
      <c r="AU184" s="152"/>
      <c r="AV184" s="11"/>
      <c r="AW184" s="11"/>
      <c r="AX184" s="11"/>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row>
    <row r="185" spans="1:128" ht="17.25" customHeight="1">
      <c r="A185" s="150"/>
      <c r="B185" s="304" t="str">
        <f>CONCATENATE(B179,".6")</f>
        <v>A.II.6.4.4.6</v>
      </c>
      <c r="C185" s="302" t="s">
        <v>727</v>
      </c>
      <c r="D185" s="278" t="s">
        <v>374</v>
      </c>
      <c r="E185" s="279">
        <f>2.5*10</f>
        <v>25</v>
      </c>
      <c r="F185" s="151" t="s">
        <v>940</v>
      </c>
      <c r="G185" s="151"/>
      <c r="H185" s="151"/>
      <c r="I185" s="151"/>
      <c r="J185" s="151"/>
      <c r="K185" s="152"/>
      <c r="L185" s="153"/>
      <c r="M185" s="152"/>
      <c r="N185" s="153"/>
      <c r="O185" s="152"/>
      <c r="P185" s="152"/>
      <c r="Q185" s="154"/>
      <c r="R185" s="154"/>
      <c r="S185" s="152"/>
      <c r="T185" s="152"/>
      <c r="U185" s="152"/>
      <c r="V185" s="152"/>
      <c r="W185" s="152"/>
      <c r="X185" s="152"/>
      <c r="Y185" s="152"/>
      <c r="Z185" s="155"/>
      <c r="AA185" s="155"/>
      <c r="AB185" s="155"/>
      <c r="AC185" s="151"/>
      <c r="AD185" s="156"/>
      <c r="AE185" s="157"/>
      <c r="AF185" s="152"/>
      <c r="AG185" s="152"/>
      <c r="AH185" s="152"/>
      <c r="AI185" s="152"/>
      <c r="AJ185" s="152"/>
      <c r="AK185" s="152"/>
      <c r="AL185" s="152"/>
      <c r="AM185" s="152"/>
      <c r="AN185" s="152"/>
      <c r="AO185" s="152"/>
      <c r="AP185" s="152"/>
      <c r="AQ185" s="152"/>
      <c r="AR185" s="152"/>
      <c r="AS185" s="152"/>
      <c r="AT185" s="152"/>
      <c r="AU185" s="152"/>
      <c r="AV185" s="11"/>
      <c r="AW185" s="11"/>
      <c r="AX185" s="11"/>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row>
    <row r="186" spans="1:128" ht="17.25" customHeight="1">
      <c r="A186" s="150"/>
      <c r="B186" s="280" t="str">
        <f>+CONCATENATE(LEFT(B179,LEN(B179)-1),VALUE(RIGHT(B179,1))+1)</f>
        <v>A.II.6.4.5</v>
      </c>
      <c r="C186" s="277" t="s">
        <v>674</v>
      </c>
      <c r="D186" s="278">
        <v>0</v>
      </c>
      <c r="E186" s="279"/>
      <c r="F186" s="151" t="s">
        <v>534</v>
      </c>
      <c r="G186" s="151"/>
      <c r="H186" s="151"/>
      <c r="I186" s="151"/>
      <c r="J186" s="151"/>
      <c r="K186" s="152"/>
      <c r="L186" s="153"/>
      <c r="M186" s="152"/>
      <c r="N186" s="153"/>
      <c r="O186" s="152"/>
      <c r="P186" s="152"/>
      <c r="Q186" s="154"/>
      <c r="R186" s="154"/>
      <c r="S186" s="152"/>
      <c r="T186" s="152"/>
      <c r="U186" s="152"/>
      <c r="V186" s="152"/>
      <c r="W186" s="152"/>
      <c r="X186" s="152"/>
      <c r="Y186" s="152"/>
      <c r="Z186" s="155"/>
      <c r="AA186" s="155"/>
      <c r="AB186" s="155"/>
      <c r="AC186" s="151"/>
      <c r="AD186" s="156"/>
      <c r="AE186" s="157"/>
      <c r="AF186" s="152"/>
      <c r="AG186" s="152"/>
      <c r="AH186" s="152"/>
      <c r="AI186" s="152"/>
      <c r="AJ186" s="152"/>
      <c r="AK186" s="152"/>
      <c r="AL186" s="152"/>
      <c r="AM186" s="152"/>
      <c r="AN186" s="152"/>
      <c r="AO186" s="152"/>
      <c r="AP186" s="152"/>
      <c r="AQ186" s="152"/>
      <c r="AR186" s="152"/>
      <c r="AS186" s="152"/>
      <c r="AT186" s="152"/>
      <c r="AU186" s="152"/>
      <c r="AV186" s="11"/>
      <c r="AW186" s="11"/>
      <c r="AX186" s="11"/>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row>
    <row r="187" spans="1:128" ht="17.25" customHeight="1">
      <c r="A187" s="150"/>
      <c r="B187" s="304" t="str">
        <f>CONCATENATE(B186,".1")</f>
        <v>A.II.6.4.5.1</v>
      </c>
      <c r="C187" s="277" t="s">
        <v>640</v>
      </c>
      <c r="D187" s="278">
        <v>0</v>
      </c>
      <c r="E187" s="279">
        <v>0</v>
      </c>
      <c r="F187" s="151" t="s">
        <v>534</v>
      </c>
      <c r="G187" s="151"/>
      <c r="H187" s="151"/>
      <c r="I187" s="151"/>
      <c r="J187" s="151"/>
      <c r="K187" s="152"/>
      <c r="L187" s="153"/>
      <c r="M187" s="152"/>
      <c r="N187" s="153"/>
      <c r="O187" s="152"/>
      <c r="P187" s="152"/>
      <c r="Q187" s="154"/>
      <c r="R187" s="154"/>
      <c r="S187" s="152"/>
      <c r="T187" s="152"/>
      <c r="U187" s="152"/>
      <c r="V187" s="152"/>
      <c r="W187" s="152"/>
      <c r="X187" s="152"/>
      <c r="Y187" s="152"/>
      <c r="Z187" s="155"/>
      <c r="AA187" s="155"/>
      <c r="AB187" s="155"/>
      <c r="AC187" s="151"/>
      <c r="AD187" s="156"/>
      <c r="AE187" s="157"/>
      <c r="AF187" s="152"/>
      <c r="AG187" s="152"/>
      <c r="AH187" s="152"/>
      <c r="AI187" s="152"/>
      <c r="AJ187" s="152"/>
      <c r="AK187" s="152"/>
      <c r="AL187" s="152"/>
      <c r="AM187" s="152"/>
      <c r="AN187" s="152"/>
      <c r="AO187" s="152"/>
      <c r="AP187" s="152"/>
      <c r="AQ187" s="152"/>
      <c r="AR187" s="152"/>
      <c r="AS187" s="152"/>
      <c r="AT187" s="152"/>
      <c r="AU187" s="152"/>
      <c r="AV187" s="11"/>
      <c r="AW187" s="11"/>
      <c r="AX187" s="11"/>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row>
    <row r="188" spans="1:128" ht="17.25" customHeight="1">
      <c r="A188" s="150"/>
      <c r="B188" s="304" t="str">
        <f>CONCATENATE(B187,".1")</f>
        <v>A.II.6.4.5.1.1</v>
      </c>
      <c r="C188" s="277" t="s">
        <v>675</v>
      </c>
      <c r="D188" s="296"/>
      <c r="E188" s="294"/>
      <c r="F188" s="151" t="s">
        <v>534</v>
      </c>
      <c r="G188" s="151"/>
      <c r="H188" s="151"/>
      <c r="I188" s="151"/>
      <c r="J188" s="151"/>
      <c r="K188" s="152"/>
      <c r="L188" s="153"/>
      <c r="M188" s="152"/>
      <c r="N188" s="153"/>
      <c r="O188" s="152"/>
      <c r="P188" s="152"/>
      <c r="Q188" s="154"/>
      <c r="R188" s="154"/>
      <c r="S188" s="152"/>
      <c r="T188" s="152"/>
      <c r="U188" s="152"/>
      <c r="V188" s="152"/>
      <c r="W188" s="152"/>
      <c r="X188" s="152"/>
      <c r="Y188" s="152"/>
      <c r="Z188" s="155"/>
      <c r="AA188" s="155"/>
      <c r="AB188" s="155"/>
      <c r="AC188" s="151"/>
      <c r="AD188" s="156"/>
      <c r="AE188" s="157"/>
      <c r="AF188" s="152"/>
      <c r="AG188" s="152"/>
      <c r="AH188" s="152"/>
      <c r="AI188" s="152"/>
      <c r="AJ188" s="152"/>
      <c r="AK188" s="152"/>
      <c r="AL188" s="152"/>
      <c r="AM188" s="152"/>
      <c r="AN188" s="152"/>
      <c r="AO188" s="152"/>
      <c r="AP188" s="152"/>
      <c r="AQ188" s="152"/>
      <c r="AR188" s="152"/>
      <c r="AS188" s="152"/>
      <c r="AT188" s="152"/>
      <c r="AU188" s="152"/>
      <c r="AV188" s="11"/>
      <c r="AW188" s="11"/>
      <c r="AX188" s="11"/>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row>
    <row r="189" spans="1:128" ht="17.25" customHeight="1">
      <c r="A189" s="150"/>
      <c r="B189" s="292" t="str">
        <f>CONCATENATE(B188,".1")</f>
        <v>A.II.6.4.5.1.1.1</v>
      </c>
      <c r="C189" s="291" t="s">
        <v>699</v>
      </c>
      <c r="D189" s="296"/>
      <c r="E189" s="294"/>
      <c r="F189" s="151" t="s">
        <v>534</v>
      </c>
      <c r="G189" s="151"/>
      <c r="H189" s="151"/>
      <c r="I189" s="151"/>
      <c r="J189" s="151"/>
      <c r="K189" s="152"/>
      <c r="L189" s="153"/>
      <c r="M189" s="152"/>
      <c r="N189" s="153"/>
      <c r="O189" s="152"/>
      <c r="P189" s="152"/>
      <c r="Q189" s="154"/>
      <c r="R189" s="154"/>
      <c r="S189" s="152"/>
      <c r="T189" s="152"/>
      <c r="U189" s="152"/>
      <c r="V189" s="152"/>
      <c r="W189" s="152"/>
      <c r="X189" s="152"/>
      <c r="Y189" s="152"/>
      <c r="Z189" s="155"/>
      <c r="AA189" s="155"/>
      <c r="AB189" s="155"/>
      <c r="AC189" s="151"/>
      <c r="AD189" s="156"/>
      <c r="AE189" s="157"/>
      <c r="AF189" s="152"/>
      <c r="AG189" s="152"/>
      <c r="AH189" s="152"/>
      <c r="AI189" s="152"/>
      <c r="AJ189" s="152"/>
      <c r="AK189" s="152"/>
      <c r="AL189" s="152"/>
      <c r="AM189" s="152"/>
      <c r="AN189" s="152"/>
      <c r="AO189" s="152"/>
      <c r="AP189" s="152"/>
      <c r="AQ189" s="152"/>
      <c r="AR189" s="152"/>
      <c r="AS189" s="152"/>
      <c r="AT189" s="152"/>
      <c r="AU189" s="152"/>
      <c r="AV189" s="11"/>
      <c r="AW189" s="11"/>
      <c r="AX189" s="11"/>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row>
    <row r="190" spans="1:128" ht="39.6">
      <c r="A190" s="150"/>
      <c r="B190" s="292" t="str">
        <f>CONCATENATE(B189,".1")</f>
        <v>A.II.6.4.5.1.1.1.1</v>
      </c>
      <c r="C190" s="291" t="s">
        <v>728</v>
      </c>
      <c r="D190" s="296" t="s">
        <v>608</v>
      </c>
      <c r="E190" s="279">
        <v>10</v>
      </c>
      <c r="F190" s="151" t="s">
        <v>939</v>
      </c>
      <c r="G190" s="151"/>
      <c r="H190" s="151">
        <v>199</v>
      </c>
      <c r="I190" s="151" t="s">
        <v>380</v>
      </c>
      <c r="J190" s="151">
        <f>14125/1000</f>
        <v>14.125</v>
      </c>
      <c r="K190" s="152"/>
      <c r="L190" s="153">
        <f>J190</f>
        <v>14.125</v>
      </c>
      <c r="M190" s="152" t="s">
        <v>514</v>
      </c>
      <c r="N190" s="153"/>
      <c r="O190" s="152"/>
      <c r="P190" s="152"/>
      <c r="Q190" s="154"/>
      <c r="R190" s="154"/>
      <c r="S190" s="152"/>
      <c r="T190" s="152"/>
      <c r="U190" s="152"/>
      <c r="V190" s="152"/>
      <c r="W190" s="152"/>
      <c r="X190" s="152"/>
      <c r="Y190" s="152"/>
      <c r="Z190" s="155"/>
      <c r="AA190" s="155"/>
      <c r="AB190" s="155"/>
      <c r="AC190" s="151"/>
      <c r="AD190" s="156"/>
      <c r="AE190" s="157"/>
      <c r="AF190" s="152"/>
      <c r="AG190" s="152"/>
      <c r="AH190" s="152"/>
      <c r="AI190" s="152"/>
      <c r="AJ190" s="152"/>
      <c r="AK190" s="152"/>
      <c r="AL190" s="152"/>
      <c r="AM190" s="152"/>
      <c r="AN190" s="152"/>
      <c r="AO190" s="152"/>
      <c r="AP190" s="152"/>
      <c r="AQ190" s="152"/>
      <c r="AR190" s="152"/>
      <c r="AS190" s="152"/>
      <c r="AT190" s="152"/>
      <c r="AU190" s="152"/>
      <c r="AV190" s="11"/>
      <c r="AW190" s="11"/>
      <c r="AX190" s="11"/>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row>
    <row r="191" spans="1:128" ht="17.25" customHeight="1">
      <c r="A191" s="150"/>
      <c r="B191" s="292" t="str">
        <f>+CONCATENATE(LEFT(B188,LEN(B188)-1),VALUE(RIGHT(B188,1))+1)</f>
        <v>A.II.6.4.5.1.2</v>
      </c>
      <c r="C191" s="277" t="s">
        <v>678</v>
      </c>
      <c r="D191" s="296"/>
      <c r="E191" s="294"/>
      <c r="F191" s="151" t="s">
        <v>534</v>
      </c>
      <c r="G191" s="151"/>
      <c r="H191" s="151"/>
      <c r="I191" s="151"/>
      <c r="J191" s="151"/>
      <c r="K191" s="152"/>
      <c r="L191" s="153"/>
      <c r="M191" s="152"/>
      <c r="N191" s="153"/>
      <c r="O191" s="152"/>
      <c r="P191" s="152"/>
      <c r="Q191" s="154"/>
      <c r="R191" s="154"/>
      <c r="S191" s="152"/>
      <c r="T191" s="152"/>
      <c r="U191" s="152"/>
      <c r="V191" s="152"/>
      <c r="W191" s="152"/>
      <c r="X191" s="152"/>
      <c r="Y191" s="152"/>
      <c r="Z191" s="155"/>
      <c r="AA191" s="155"/>
      <c r="AB191" s="155"/>
      <c r="AC191" s="151"/>
      <c r="AD191" s="156"/>
      <c r="AE191" s="157"/>
      <c r="AF191" s="152"/>
      <c r="AG191" s="152"/>
      <c r="AH191" s="152"/>
      <c r="AI191" s="152"/>
      <c r="AJ191" s="152"/>
      <c r="AK191" s="152"/>
      <c r="AL191" s="152"/>
      <c r="AM191" s="152"/>
      <c r="AN191" s="152"/>
      <c r="AO191" s="152"/>
      <c r="AP191" s="152"/>
      <c r="AQ191" s="152"/>
      <c r="AR191" s="152"/>
      <c r="AS191" s="152"/>
      <c r="AT191" s="152"/>
      <c r="AU191" s="152"/>
      <c r="AV191" s="11"/>
      <c r="AW191" s="11"/>
      <c r="AX191" s="11"/>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row>
    <row r="192" spans="1:128" ht="17.25" customHeight="1">
      <c r="A192" s="150"/>
      <c r="B192" s="292" t="str">
        <f>CONCATENATE(B191,".1")</f>
        <v>A.II.6.4.5.1.2.1</v>
      </c>
      <c r="C192" s="291" t="s">
        <v>712</v>
      </c>
      <c r="D192" s="296"/>
      <c r="E192" s="294"/>
      <c r="F192" s="151" t="s">
        <v>534</v>
      </c>
      <c r="G192" s="151"/>
      <c r="H192" s="151"/>
      <c r="I192" s="151"/>
      <c r="J192" s="151"/>
      <c r="K192" s="152"/>
      <c r="L192" s="153"/>
      <c r="M192" s="152"/>
      <c r="N192" s="153"/>
      <c r="O192" s="152"/>
      <c r="P192" s="152"/>
      <c r="Q192" s="154"/>
      <c r="R192" s="154"/>
      <c r="S192" s="152"/>
      <c r="T192" s="152"/>
      <c r="U192" s="152"/>
      <c r="V192" s="152"/>
      <c r="W192" s="152"/>
      <c r="X192" s="152"/>
      <c r="Y192" s="152"/>
      <c r="Z192" s="155"/>
      <c r="AA192" s="155"/>
      <c r="AB192" s="155"/>
      <c r="AC192" s="151"/>
      <c r="AD192" s="156"/>
      <c r="AE192" s="157"/>
      <c r="AF192" s="152"/>
      <c r="AG192" s="152"/>
      <c r="AH192" s="152"/>
      <c r="AI192" s="152"/>
      <c r="AJ192" s="152"/>
      <c r="AK192" s="152"/>
      <c r="AL192" s="152"/>
      <c r="AM192" s="152"/>
      <c r="AN192" s="152"/>
      <c r="AO192" s="152"/>
      <c r="AP192" s="152"/>
      <c r="AQ192" s="152"/>
      <c r="AR192" s="152"/>
      <c r="AS192" s="152"/>
      <c r="AT192" s="152"/>
      <c r="AU192" s="152"/>
      <c r="AV192" s="11"/>
      <c r="AW192" s="11"/>
      <c r="AX192" s="11"/>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row>
    <row r="193" spans="1:128" ht="18">
      <c r="A193" s="150"/>
      <c r="B193" s="292" t="str">
        <f>CONCATENATE(B192,".1")</f>
        <v>A.II.6.4.5.1.2.1.1</v>
      </c>
      <c r="C193" s="291" t="s">
        <v>713</v>
      </c>
      <c r="D193" s="296" t="s">
        <v>608</v>
      </c>
      <c r="E193" s="279">
        <v>10</v>
      </c>
      <c r="F193" s="151" t="s">
        <v>939</v>
      </c>
      <c r="G193" s="151"/>
      <c r="H193" s="151"/>
      <c r="I193" s="151"/>
      <c r="J193" s="151"/>
      <c r="K193" s="152"/>
      <c r="L193" s="153"/>
      <c r="M193" s="152"/>
      <c r="N193" s="153"/>
      <c r="O193" s="152"/>
      <c r="P193" s="152"/>
      <c r="Q193" s="154"/>
      <c r="R193" s="154"/>
      <c r="S193" s="152"/>
      <c r="T193" s="152"/>
      <c r="U193" s="152"/>
      <c r="V193" s="152"/>
      <c r="W193" s="152"/>
      <c r="X193" s="152"/>
      <c r="Y193" s="152"/>
      <c r="Z193" s="155"/>
      <c r="AA193" s="155"/>
      <c r="AB193" s="155"/>
      <c r="AC193" s="151"/>
      <c r="AD193" s="156"/>
      <c r="AE193" s="157"/>
      <c r="AF193" s="152"/>
      <c r="AG193" s="152"/>
      <c r="AH193" s="152"/>
      <c r="AI193" s="152"/>
      <c r="AJ193" s="152"/>
      <c r="AK193" s="152"/>
      <c r="AL193" s="152"/>
      <c r="AM193" s="152"/>
      <c r="AN193" s="152"/>
      <c r="AO193" s="152"/>
      <c r="AP193" s="152"/>
      <c r="AQ193" s="152"/>
      <c r="AR193" s="152"/>
      <c r="AS193" s="152"/>
      <c r="AT193" s="152"/>
      <c r="AU193" s="152"/>
      <c r="AV193" s="11"/>
      <c r="AW193" s="11"/>
      <c r="AX193" s="11"/>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row>
    <row r="194" spans="1:128" ht="17.25" customHeight="1">
      <c r="A194" s="150"/>
      <c r="B194" s="292" t="str">
        <f>+CONCATENATE(LEFT(B192,LEN(B192)-1),VALUE(RIGHT(B192,1))+1)</f>
        <v>A.II.6.4.5.1.2.2</v>
      </c>
      <c r="C194" s="291" t="s">
        <v>681</v>
      </c>
      <c r="D194" s="296"/>
      <c r="E194" s="294"/>
      <c r="F194" s="151" t="s">
        <v>534</v>
      </c>
      <c r="G194" s="151"/>
      <c r="H194" s="151"/>
      <c r="I194" s="151"/>
      <c r="J194" s="151"/>
      <c r="K194" s="152"/>
      <c r="L194" s="153"/>
      <c r="M194" s="152"/>
      <c r="N194" s="153"/>
      <c r="O194" s="152"/>
      <c r="P194" s="152"/>
      <c r="Q194" s="154"/>
      <c r="R194" s="154"/>
      <c r="S194" s="152"/>
      <c r="T194" s="152"/>
      <c r="U194" s="152"/>
      <c r="V194" s="152"/>
      <c r="W194" s="152"/>
      <c r="X194" s="152"/>
      <c r="Y194" s="152"/>
      <c r="Z194" s="155"/>
      <c r="AA194" s="155"/>
      <c r="AB194" s="155"/>
      <c r="AC194" s="151"/>
      <c r="AD194" s="156"/>
      <c r="AE194" s="157"/>
      <c r="AF194" s="152"/>
      <c r="AG194" s="152"/>
      <c r="AH194" s="152"/>
      <c r="AI194" s="152"/>
      <c r="AJ194" s="152"/>
      <c r="AK194" s="152"/>
      <c r="AL194" s="152"/>
      <c r="AM194" s="152"/>
      <c r="AN194" s="152"/>
      <c r="AO194" s="152"/>
      <c r="AP194" s="152"/>
      <c r="AQ194" s="152"/>
      <c r="AR194" s="152"/>
      <c r="AS194" s="152"/>
      <c r="AT194" s="152"/>
      <c r="AU194" s="152"/>
      <c r="AV194" s="11"/>
      <c r="AW194" s="11"/>
      <c r="AX194" s="11"/>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row>
    <row r="195" spans="1:128" ht="18">
      <c r="A195" s="150"/>
      <c r="B195" s="292" t="str">
        <f>CONCATENATE(B194,".1")</f>
        <v>A.II.6.4.5.1.2.2.1</v>
      </c>
      <c r="C195" s="291" t="s">
        <v>729</v>
      </c>
      <c r="D195" s="296" t="s">
        <v>608</v>
      </c>
      <c r="E195" s="279">
        <v>10</v>
      </c>
      <c r="F195" s="151" t="s">
        <v>939</v>
      </c>
      <c r="G195" s="151"/>
      <c r="H195" s="151"/>
      <c r="I195" s="151"/>
      <c r="J195" s="151"/>
      <c r="K195" s="152"/>
      <c r="L195" s="153"/>
      <c r="M195" s="152"/>
      <c r="N195" s="153"/>
      <c r="O195" s="152"/>
      <c r="P195" s="152"/>
      <c r="Q195" s="154"/>
      <c r="R195" s="154"/>
      <c r="S195" s="152"/>
      <c r="T195" s="152"/>
      <c r="U195" s="152"/>
      <c r="V195" s="152"/>
      <c r="W195" s="152"/>
      <c r="X195" s="152"/>
      <c r="Y195" s="152"/>
      <c r="Z195" s="155"/>
      <c r="AA195" s="155"/>
      <c r="AB195" s="155"/>
      <c r="AC195" s="151"/>
      <c r="AD195" s="156"/>
      <c r="AE195" s="157"/>
      <c r="AF195" s="152"/>
      <c r="AG195" s="152"/>
      <c r="AH195" s="152"/>
      <c r="AI195" s="152"/>
      <c r="AJ195" s="152"/>
      <c r="AK195" s="152"/>
      <c r="AL195" s="152"/>
      <c r="AM195" s="152"/>
      <c r="AN195" s="152"/>
      <c r="AO195" s="152"/>
      <c r="AP195" s="152"/>
      <c r="AQ195" s="152"/>
      <c r="AR195" s="152"/>
      <c r="AS195" s="152"/>
      <c r="AT195" s="152"/>
      <c r="AU195" s="152"/>
      <c r="AV195" s="11"/>
      <c r="AW195" s="11"/>
      <c r="AX195" s="11"/>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row>
    <row r="196" spans="1:128" ht="17.25" customHeight="1">
      <c r="A196" s="150"/>
      <c r="B196" s="292" t="str">
        <f>+CONCATENATE(LEFT(B194,LEN(B194)-1),VALUE(RIGHT(B194,1))+1)</f>
        <v>A.II.6.4.5.1.2.3</v>
      </c>
      <c r="C196" s="291" t="s">
        <v>699</v>
      </c>
      <c r="D196" s="296"/>
      <c r="E196" s="294"/>
      <c r="F196" s="151" t="s">
        <v>534</v>
      </c>
      <c r="G196" s="151"/>
      <c r="H196" s="151"/>
      <c r="I196" s="151"/>
      <c r="J196" s="151"/>
      <c r="K196" s="152"/>
      <c r="L196" s="153"/>
      <c r="M196" s="152"/>
      <c r="N196" s="153"/>
      <c r="O196" s="152"/>
      <c r="P196" s="152"/>
      <c r="Q196" s="154"/>
      <c r="R196" s="154"/>
      <c r="S196" s="152"/>
      <c r="T196" s="152"/>
      <c r="U196" s="152"/>
      <c r="V196" s="152"/>
      <c r="W196" s="152"/>
      <c r="X196" s="152"/>
      <c r="Y196" s="152"/>
      <c r="Z196" s="155"/>
      <c r="AA196" s="155"/>
      <c r="AB196" s="155"/>
      <c r="AC196" s="151"/>
      <c r="AD196" s="156"/>
      <c r="AE196" s="157"/>
      <c r="AF196" s="152"/>
      <c r="AG196" s="152"/>
      <c r="AH196" s="152"/>
      <c r="AI196" s="152"/>
      <c r="AJ196" s="152"/>
      <c r="AK196" s="152"/>
      <c r="AL196" s="152"/>
      <c r="AM196" s="152"/>
      <c r="AN196" s="152"/>
      <c r="AO196" s="152"/>
      <c r="AP196" s="152"/>
      <c r="AQ196" s="152"/>
      <c r="AR196" s="152"/>
      <c r="AS196" s="152"/>
      <c r="AT196" s="152"/>
      <c r="AU196" s="152"/>
      <c r="AV196" s="11"/>
      <c r="AW196" s="11"/>
      <c r="AX196" s="11"/>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row>
    <row r="197" spans="1:128" ht="18">
      <c r="A197" s="150"/>
      <c r="B197" s="292" t="str">
        <f>CONCATENATE(B196,".1")</f>
        <v>A.II.6.4.5.1.2.3.1</v>
      </c>
      <c r="C197" s="291" t="s">
        <v>730</v>
      </c>
      <c r="D197" s="296" t="s">
        <v>608</v>
      </c>
      <c r="E197" s="279">
        <v>10</v>
      </c>
      <c r="F197" s="151" t="s">
        <v>939</v>
      </c>
      <c r="G197" s="151"/>
      <c r="H197" s="151"/>
      <c r="I197" s="151"/>
      <c r="J197" s="151"/>
      <c r="K197" s="152"/>
      <c r="L197" s="153"/>
      <c r="M197" s="152"/>
      <c r="N197" s="153"/>
      <c r="O197" s="152"/>
      <c r="P197" s="152"/>
      <c r="Q197" s="154"/>
      <c r="R197" s="154"/>
      <c r="S197" s="152"/>
      <c r="T197" s="152"/>
      <c r="U197" s="152"/>
      <c r="V197" s="152"/>
      <c r="W197" s="152"/>
      <c r="X197" s="152"/>
      <c r="Y197" s="152"/>
      <c r="Z197" s="155"/>
      <c r="AA197" s="155"/>
      <c r="AB197" s="155"/>
      <c r="AC197" s="151"/>
      <c r="AD197" s="156"/>
      <c r="AE197" s="157"/>
      <c r="AF197" s="152"/>
      <c r="AG197" s="152"/>
      <c r="AH197" s="152"/>
      <c r="AI197" s="152"/>
      <c r="AJ197" s="152"/>
      <c r="AK197" s="152"/>
      <c r="AL197" s="152"/>
      <c r="AM197" s="152"/>
      <c r="AN197" s="152"/>
      <c r="AO197" s="152"/>
      <c r="AP197" s="152"/>
      <c r="AQ197" s="152"/>
      <c r="AR197" s="152"/>
      <c r="AS197" s="152"/>
      <c r="AT197" s="152"/>
      <c r="AU197" s="152"/>
      <c r="AV197" s="11"/>
      <c r="AW197" s="11"/>
      <c r="AX197" s="11"/>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row>
    <row r="198" spans="1:128" ht="17.25" customHeight="1">
      <c r="A198" s="150"/>
      <c r="B198" s="292" t="str">
        <f>+CONCATENATE(LEFT(B191,LEN(B191)-1),VALUE(RIGHT(B191,1))+1)</f>
        <v>A.II.6.4.5.1.3</v>
      </c>
      <c r="C198" s="291" t="s">
        <v>687</v>
      </c>
      <c r="D198" s="296"/>
      <c r="E198" s="294"/>
      <c r="F198" s="151" t="s">
        <v>534</v>
      </c>
      <c r="G198" s="151"/>
      <c r="H198" s="151"/>
      <c r="I198" s="151"/>
      <c r="J198" s="151"/>
      <c r="K198" s="152"/>
      <c r="L198" s="153"/>
      <c r="M198" s="152"/>
      <c r="N198" s="153"/>
      <c r="O198" s="152"/>
      <c r="P198" s="152"/>
      <c r="Q198" s="154"/>
      <c r="R198" s="154"/>
      <c r="S198" s="152"/>
      <c r="T198" s="152"/>
      <c r="U198" s="152"/>
      <c r="V198" s="152"/>
      <c r="W198" s="152"/>
      <c r="X198" s="152"/>
      <c r="Y198" s="152"/>
      <c r="Z198" s="155"/>
      <c r="AA198" s="155"/>
      <c r="AB198" s="155"/>
      <c r="AC198" s="151"/>
      <c r="AD198" s="156"/>
      <c r="AE198" s="157"/>
      <c r="AF198" s="152"/>
      <c r="AG198" s="152"/>
      <c r="AH198" s="152"/>
      <c r="AI198" s="152"/>
      <c r="AJ198" s="152"/>
      <c r="AK198" s="152"/>
      <c r="AL198" s="152"/>
      <c r="AM198" s="152"/>
      <c r="AN198" s="152"/>
      <c r="AO198" s="152"/>
      <c r="AP198" s="152"/>
      <c r="AQ198" s="152"/>
      <c r="AR198" s="152"/>
      <c r="AS198" s="152"/>
      <c r="AT198" s="152"/>
      <c r="AU198" s="152"/>
      <c r="AV198" s="11"/>
      <c r="AW198" s="11"/>
      <c r="AX198" s="11"/>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row>
    <row r="199" spans="1:128" ht="26.4">
      <c r="A199" s="150"/>
      <c r="B199" s="292" t="str">
        <f>CONCATENATE(B198,".1")</f>
        <v>A.II.6.4.5.1.3.1</v>
      </c>
      <c r="C199" s="291" t="s">
        <v>731</v>
      </c>
      <c r="D199" s="296" t="s">
        <v>608</v>
      </c>
      <c r="E199" s="279">
        <v>10</v>
      </c>
      <c r="F199" s="151" t="s">
        <v>939</v>
      </c>
      <c r="G199" s="151"/>
      <c r="H199" s="151"/>
      <c r="I199" s="151"/>
      <c r="J199" s="151"/>
      <c r="K199" s="152"/>
      <c r="L199" s="153"/>
      <c r="M199" s="152"/>
      <c r="N199" s="153"/>
      <c r="O199" s="152"/>
      <c r="P199" s="152"/>
      <c r="Q199" s="154"/>
      <c r="R199" s="154"/>
      <c r="S199" s="152"/>
      <c r="T199" s="152"/>
      <c r="U199" s="152"/>
      <c r="V199" s="152"/>
      <c r="W199" s="152"/>
      <c r="X199" s="152"/>
      <c r="Y199" s="152"/>
      <c r="Z199" s="155"/>
      <c r="AA199" s="155"/>
      <c r="AB199" s="155"/>
      <c r="AC199" s="151"/>
      <c r="AD199" s="156"/>
      <c r="AE199" s="157"/>
      <c r="AF199" s="152"/>
      <c r="AG199" s="152"/>
      <c r="AH199" s="152"/>
      <c r="AI199" s="152"/>
      <c r="AJ199" s="152"/>
      <c r="AK199" s="152"/>
      <c r="AL199" s="152"/>
      <c r="AM199" s="152"/>
      <c r="AN199" s="152"/>
      <c r="AO199" s="152"/>
      <c r="AP199" s="152"/>
      <c r="AQ199" s="152"/>
      <c r="AR199" s="152"/>
      <c r="AS199" s="152"/>
      <c r="AT199" s="152"/>
      <c r="AU199" s="152"/>
      <c r="AV199" s="11"/>
      <c r="AW199" s="11"/>
      <c r="AX199" s="11"/>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row>
    <row r="200" spans="1:128" ht="17.25" customHeight="1">
      <c r="A200" s="150"/>
      <c r="B200" s="292" t="str">
        <f>+CONCATENATE(LEFT(B198,LEN(B198)-1),VALUE(RIGHT(B198,1))+1)</f>
        <v>A.II.6.4.5.1.4</v>
      </c>
      <c r="C200" s="297" t="s">
        <v>720</v>
      </c>
      <c r="D200" s="296"/>
      <c r="E200" s="299"/>
      <c r="F200" s="151" t="s">
        <v>534</v>
      </c>
      <c r="G200" s="151"/>
      <c r="H200" s="151"/>
      <c r="I200" s="151"/>
      <c r="J200" s="151"/>
      <c r="K200" s="152"/>
      <c r="L200" s="153"/>
      <c r="M200" s="152"/>
      <c r="N200" s="153"/>
      <c r="O200" s="152"/>
      <c r="P200" s="152"/>
      <c r="Q200" s="154"/>
      <c r="R200" s="154"/>
      <c r="S200" s="152"/>
      <c r="T200" s="152"/>
      <c r="U200" s="152"/>
      <c r="V200" s="152"/>
      <c r="W200" s="152"/>
      <c r="X200" s="152"/>
      <c r="Y200" s="152"/>
      <c r="Z200" s="155"/>
      <c r="AA200" s="155"/>
      <c r="AB200" s="155"/>
      <c r="AC200" s="151"/>
      <c r="AD200" s="156"/>
      <c r="AE200" s="157"/>
      <c r="AF200" s="152"/>
      <c r="AG200" s="152"/>
      <c r="AH200" s="152"/>
      <c r="AI200" s="152"/>
      <c r="AJ200" s="152"/>
      <c r="AK200" s="152"/>
      <c r="AL200" s="152"/>
      <c r="AM200" s="152"/>
      <c r="AN200" s="152"/>
      <c r="AO200" s="152"/>
      <c r="AP200" s="152"/>
      <c r="AQ200" s="152"/>
      <c r="AR200" s="152"/>
      <c r="AS200" s="152"/>
      <c r="AT200" s="152"/>
      <c r="AU200" s="152"/>
      <c r="AV200" s="11"/>
      <c r="AW200" s="11"/>
      <c r="AX200" s="11"/>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row>
    <row r="201" spans="1:128" ht="26.4">
      <c r="A201" s="150"/>
      <c r="B201" s="292" t="str">
        <f>CONCATENATE(B200,".1")</f>
        <v>A.II.6.4.5.1.4.1</v>
      </c>
      <c r="C201" s="291" t="s">
        <v>732</v>
      </c>
      <c r="D201" s="296" t="s">
        <v>608</v>
      </c>
      <c r="E201" s="279">
        <v>10</v>
      </c>
      <c r="F201" s="151" t="s">
        <v>939</v>
      </c>
      <c r="G201" s="151"/>
      <c r="H201" s="151"/>
      <c r="I201" s="151"/>
      <c r="J201" s="151"/>
      <c r="K201" s="152"/>
      <c r="L201" s="153"/>
      <c r="M201" s="152"/>
      <c r="N201" s="153"/>
      <c r="O201" s="152"/>
      <c r="P201" s="152"/>
      <c r="Q201" s="154"/>
      <c r="R201" s="154"/>
      <c r="S201" s="152"/>
      <c r="T201" s="152"/>
      <c r="U201" s="152"/>
      <c r="V201" s="152"/>
      <c r="W201" s="152"/>
      <c r="X201" s="152"/>
      <c r="Y201" s="152"/>
      <c r="Z201" s="155"/>
      <c r="AA201" s="155"/>
      <c r="AB201" s="155"/>
      <c r="AC201" s="151"/>
      <c r="AD201" s="156"/>
      <c r="AE201" s="157"/>
      <c r="AF201" s="152"/>
      <c r="AG201" s="152"/>
      <c r="AH201" s="152"/>
      <c r="AI201" s="152"/>
      <c r="AJ201" s="152"/>
      <c r="AK201" s="152"/>
      <c r="AL201" s="152"/>
      <c r="AM201" s="152"/>
      <c r="AN201" s="152"/>
      <c r="AO201" s="152"/>
      <c r="AP201" s="152"/>
      <c r="AQ201" s="152"/>
      <c r="AR201" s="152"/>
      <c r="AS201" s="152"/>
      <c r="AT201" s="152"/>
      <c r="AU201" s="152"/>
      <c r="AV201" s="11"/>
      <c r="AW201" s="11"/>
      <c r="AX201" s="11"/>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row>
    <row r="202" spans="1:128" ht="39.6">
      <c r="A202" s="150"/>
      <c r="B202" s="292" t="str">
        <f>+CONCATENATE(LEFT(B201,LEN(B201)-1),VALUE(RIGHT(B201,1))+1)</f>
        <v>A.II.6.4.5.1.4.2</v>
      </c>
      <c r="C202" s="303" t="s">
        <v>702</v>
      </c>
      <c r="D202" s="283" t="s">
        <v>608</v>
      </c>
      <c r="E202" s="279">
        <v>10</v>
      </c>
      <c r="F202" s="151" t="s">
        <v>939</v>
      </c>
      <c r="G202" s="151"/>
      <c r="H202" s="151"/>
      <c r="I202" s="151"/>
      <c r="J202" s="151"/>
      <c r="K202" s="152"/>
      <c r="L202" s="153"/>
      <c r="M202" s="152"/>
      <c r="N202" s="153"/>
      <c r="O202" s="152"/>
      <c r="P202" s="152"/>
      <c r="Q202" s="154"/>
      <c r="R202" s="154"/>
      <c r="S202" s="152"/>
      <c r="T202" s="152"/>
      <c r="U202" s="152"/>
      <c r="V202" s="152"/>
      <c r="W202" s="152"/>
      <c r="X202" s="152"/>
      <c r="Y202" s="152"/>
      <c r="Z202" s="155"/>
      <c r="AA202" s="155"/>
      <c r="AB202" s="155"/>
      <c r="AC202" s="151"/>
      <c r="AD202" s="156"/>
      <c r="AE202" s="157"/>
      <c r="AF202" s="152"/>
      <c r="AG202" s="152"/>
      <c r="AH202" s="152"/>
      <c r="AI202" s="152"/>
      <c r="AJ202" s="152"/>
      <c r="AK202" s="152"/>
      <c r="AL202" s="152"/>
      <c r="AM202" s="152"/>
      <c r="AN202" s="152"/>
      <c r="AO202" s="152"/>
      <c r="AP202" s="152"/>
      <c r="AQ202" s="152"/>
      <c r="AR202" s="152"/>
      <c r="AS202" s="152"/>
      <c r="AT202" s="152"/>
      <c r="AU202" s="152"/>
      <c r="AV202" s="11"/>
      <c r="AW202" s="11"/>
      <c r="AX202" s="11"/>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row>
    <row r="203" spans="1:128" ht="17.25" customHeight="1">
      <c r="A203" s="150"/>
      <c r="B203" s="288" t="str">
        <f>+CONCATENATE(LEFT(B167,LEN(B167)-1),VALUE(RIGHT(B167,1))+1)</f>
        <v>A.II.6.5</v>
      </c>
      <c r="C203" s="310" t="s">
        <v>733</v>
      </c>
      <c r="D203" s="278">
        <v>0</v>
      </c>
      <c r="E203" s="279">
        <v>0</v>
      </c>
      <c r="F203" s="151" t="s">
        <v>534</v>
      </c>
      <c r="G203" s="151"/>
      <c r="H203" s="151"/>
      <c r="I203" s="151"/>
      <c r="J203" s="151"/>
      <c r="K203" s="152"/>
      <c r="L203" s="153"/>
      <c r="M203" s="152"/>
      <c r="N203" s="153"/>
      <c r="O203" s="152"/>
      <c r="P203" s="152"/>
      <c r="Q203" s="154"/>
      <c r="R203" s="154"/>
      <c r="S203" s="152"/>
      <c r="T203" s="152"/>
      <c r="U203" s="152"/>
      <c r="V203" s="152"/>
      <c r="W203" s="152"/>
      <c r="X203" s="152"/>
      <c r="Y203" s="152"/>
      <c r="Z203" s="155"/>
      <c r="AA203" s="155"/>
      <c r="AB203" s="155"/>
      <c r="AC203" s="151"/>
      <c r="AD203" s="156"/>
      <c r="AE203" s="157"/>
      <c r="AF203" s="152"/>
      <c r="AG203" s="152"/>
      <c r="AH203" s="152"/>
      <c r="AI203" s="152"/>
      <c r="AJ203" s="152"/>
      <c r="AK203" s="152"/>
      <c r="AL203" s="152"/>
      <c r="AM203" s="152"/>
      <c r="AN203" s="152"/>
      <c r="AO203" s="152"/>
      <c r="AP203" s="152"/>
      <c r="AQ203" s="152"/>
      <c r="AR203" s="152"/>
      <c r="AS203" s="152"/>
      <c r="AT203" s="152"/>
      <c r="AU203" s="152"/>
      <c r="AV203" s="11"/>
      <c r="AW203" s="11"/>
      <c r="AX203" s="11"/>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row>
    <row r="204" spans="1:128" ht="17.25" customHeight="1">
      <c r="A204" s="150"/>
      <c r="B204" s="305" t="str">
        <f>CONCATENATE(B203,".1")</f>
        <v>A.II.6.5.1</v>
      </c>
      <c r="C204" s="277" t="s">
        <v>663</v>
      </c>
      <c r="D204" s="278"/>
      <c r="E204" s="279"/>
      <c r="F204" s="151" t="s">
        <v>534</v>
      </c>
      <c r="G204" s="151"/>
      <c r="H204" s="151"/>
      <c r="I204" s="151"/>
      <c r="J204" s="151"/>
      <c r="K204" s="152"/>
      <c r="L204" s="153"/>
      <c r="M204" s="152"/>
      <c r="N204" s="153"/>
      <c r="O204" s="152"/>
      <c r="P204" s="152"/>
      <c r="Q204" s="154"/>
      <c r="R204" s="154"/>
      <c r="S204" s="152"/>
      <c r="T204" s="152"/>
      <c r="U204" s="152"/>
      <c r="V204" s="152"/>
      <c r="W204" s="152"/>
      <c r="X204" s="152"/>
      <c r="Y204" s="152"/>
      <c r="Z204" s="155"/>
      <c r="AA204" s="155"/>
      <c r="AB204" s="155"/>
      <c r="AC204" s="151"/>
      <c r="AD204" s="156"/>
      <c r="AE204" s="157"/>
      <c r="AF204" s="152"/>
      <c r="AG204" s="152"/>
      <c r="AH204" s="152"/>
      <c r="AI204" s="152"/>
      <c r="AJ204" s="152"/>
      <c r="AK204" s="152"/>
      <c r="AL204" s="152"/>
      <c r="AM204" s="152"/>
      <c r="AN204" s="152"/>
      <c r="AO204" s="152"/>
      <c r="AP204" s="152"/>
      <c r="AQ204" s="152"/>
      <c r="AR204" s="152"/>
      <c r="AS204" s="152"/>
      <c r="AT204" s="152"/>
      <c r="AU204" s="152"/>
      <c r="AV204" s="11"/>
      <c r="AW204" s="11"/>
      <c r="AX204" s="11"/>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row>
    <row r="205" spans="1:128" ht="153" customHeight="1">
      <c r="A205" s="150"/>
      <c r="B205" s="305" t="str">
        <f>CONCATENATE(B204,".1")</f>
        <v>A.II.6.5.1.1</v>
      </c>
      <c r="C205" s="277" t="s">
        <v>664</v>
      </c>
      <c r="D205" s="278"/>
      <c r="E205" s="279"/>
      <c r="F205" s="151" t="s">
        <v>534</v>
      </c>
      <c r="G205" s="151"/>
      <c r="H205" s="151"/>
      <c r="I205" s="151"/>
      <c r="J205" s="151"/>
      <c r="K205" s="152"/>
      <c r="L205" s="153"/>
      <c r="M205" s="152"/>
      <c r="N205" s="153"/>
      <c r="O205" s="152"/>
      <c r="P205" s="152"/>
      <c r="Q205" s="154"/>
      <c r="R205" s="154"/>
      <c r="S205" s="152"/>
      <c r="T205" s="152"/>
      <c r="U205" s="152"/>
      <c r="V205" s="152"/>
      <c r="W205" s="152"/>
      <c r="X205" s="152"/>
      <c r="Y205" s="152"/>
      <c r="Z205" s="155"/>
      <c r="AA205" s="155"/>
      <c r="AB205" s="155"/>
      <c r="AC205" s="151"/>
      <c r="AD205" s="156"/>
      <c r="AE205" s="157"/>
      <c r="AF205" s="152"/>
      <c r="AG205" s="152"/>
      <c r="AH205" s="152"/>
      <c r="AI205" s="152"/>
      <c r="AJ205" s="152"/>
      <c r="AK205" s="152"/>
      <c r="AL205" s="152"/>
      <c r="AM205" s="152"/>
      <c r="AN205" s="152"/>
      <c r="AO205" s="152"/>
      <c r="AP205" s="152"/>
      <c r="AQ205" s="152"/>
      <c r="AR205" s="152"/>
      <c r="AS205" s="152"/>
      <c r="AT205" s="152"/>
      <c r="AU205" s="152"/>
      <c r="AV205" s="11"/>
      <c r="AW205" s="11"/>
      <c r="AX205" s="11"/>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row>
    <row r="206" spans="1:128" ht="17.25" customHeight="1">
      <c r="A206" s="150"/>
      <c r="B206" s="305" t="str">
        <f>CONCATENATE(B205,".1")</f>
        <v>A.II.6.5.1.1.1</v>
      </c>
      <c r="C206" s="277" t="s">
        <v>633</v>
      </c>
      <c r="D206" s="278" t="s">
        <v>630</v>
      </c>
      <c r="E206" s="279">
        <f>318*0.3</f>
        <v>95.399999999999991</v>
      </c>
      <c r="F206" s="151" t="s">
        <v>529</v>
      </c>
      <c r="G206" s="151" t="s">
        <v>585</v>
      </c>
      <c r="H206" s="151">
        <v>2500</v>
      </c>
      <c r="I206" s="151"/>
      <c r="J206" s="151"/>
      <c r="K206" s="152"/>
      <c r="L206" s="153"/>
      <c r="M206" s="152"/>
      <c r="N206" s="153"/>
      <c r="O206" s="152"/>
      <c r="P206" s="152"/>
      <c r="Q206" s="154"/>
      <c r="R206" s="154"/>
      <c r="S206" s="152"/>
      <c r="T206" s="152"/>
      <c r="U206" s="152"/>
      <c r="V206" s="152"/>
      <c r="W206" s="152"/>
      <c r="X206" s="152"/>
      <c r="Y206" s="152"/>
      <c r="Z206" s="155"/>
      <c r="AA206" s="155"/>
      <c r="AB206" s="155"/>
      <c r="AC206" s="151"/>
      <c r="AD206" s="156"/>
      <c r="AE206" s="157"/>
      <c r="AF206" s="152"/>
      <c r="AG206" s="152"/>
      <c r="AH206" s="152"/>
      <c r="AI206" s="152"/>
      <c r="AJ206" s="152"/>
      <c r="AK206" s="152"/>
      <c r="AL206" s="152"/>
      <c r="AM206" s="152"/>
      <c r="AN206" s="152"/>
      <c r="AO206" s="152"/>
      <c r="AP206" s="152"/>
      <c r="AQ206" s="152"/>
      <c r="AR206" s="152"/>
      <c r="AS206" s="152"/>
      <c r="AT206" s="152"/>
      <c r="AU206" s="152"/>
      <c r="AV206" s="11"/>
      <c r="AW206" s="11"/>
      <c r="AX206" s="11"/>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row>
    <row r="207" spans="1:128" ht="17.25" customHeight="1">
      <c r="A207" s="150"/>
      <c r="B207" s="311" t="str">
        <f>+CONCATENATE(LEFT(B206,LEN(B206)-1),VALUE(RIGHT(B206,1))+1)</f>
        <v>A.II.6.5.1.1.2</v>
      </c>
      <c r="C207" s="277" t="s">
        <v>634</v>
      </c>
      <c r="D207" s="278" t="s">
        <v>630</v>
      </c>
      <c r="E207" s="279">
        <f>318*0.3</f>
        <v>95.399999999999991</v>
      </c>
      <c r="F207" s="151" t="s">
        <v>529</v>
      </c>
      <c r="G207" s="151" t="s">
        <v>585</v>
      </c>
      <c r="H207" s="151">
        <v>2500</v>
      </c>
      <c r="I207" s="151"/>
      <c r="J207" s="151"/>
      <c r="K207" s="152"/>
      <c r="L207" s="153"/>
      <c r="M207" s="152"/>
      <c r="N207" s="153"/>
      <c r="O207" s="152"/>
      <c r="P207" s="152"/>
      <c r="Q207" s="154"/>
      <c r="R207" s="154"/>
      <c r="S207" s="152"/>
      <c r="T207" s="152"/>
      <c r="U207" s="152"/>
      <c r="V207" s="152"/>
      <c r="W207" s="152"/>
      <c r="X207" s="152"/>
      <c r="Y207" s="152"/>
      <c r="Z207" s="155"/>
      <c r="AA207" s="155"/>
      <c r="AB207" s="155"/>
      <c r="AC207" s="151"/>
      <c r="AD207" s="156"/>
      <c r="AE207" s="157"/>
      <c r="AF207" s="152"/>
      <c r="AG207" s="152"/>
      <c r="AH207" s="152"/>
      <c r="AI207" s="152"/>
      <c r="AJ207" s="152"/>
      <c r="AK207" s="152"/>
      <c r="AL207" s="152"/>
      <c r="AM207" s="152"/>
      <c r="AN207" s="152"/>
      <c r="AO207" s="152"/>
      <c r="AP207" s="152"/>
      <c r="AQ207" s="152"/>
      <c r="AR207" s="152"/>
      <c r="AS207" s="152"/>
      <c r="AT207" s="152"/>
      <c r="AU207" s="152"/>
      <c r="AV207" s="11"/>
      <c r="AW207" s="11"/>
      <c r="AX207" s="11"/>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row>
    <row r="208" spans="1:128" ht="17.25" customHeight="1">
      <c r="A208" s="150"/>
      <c r="B208" s="311" t="str">
        <f>+CONCATENATE(LEFT(B207,LEN(B207)-1),VALUE(RIGHT(B207,1))+1)</f>
        <v>A.II.6.5.1.1.3</v>
      </c>
      <c r="C208" s="277" t="s">
        <v>635</v>
      </c>
      <c r="D208" s="278" t="s">
        <v>630</v>
      </c>
      <c r="E208" s="279">
        <f>318*0.4</f>
        <v>127.2</v>
      </c>
      <c r="F208" s="151" t="s">
        <v>529</v>
      </c>
      <c r="G208" s="151" t="s">
        <v>585</v>
      </c>
      <c r="H208" s="151">
        <v>2500</v>
      </c>
      <c r="I208" s="151"/>
      <c r="J208" s="151"/>
      <c r="K208" s="152"/>
      <c r="L208" s="153"/>
      <c r="M208" s="152"/>
      <c r="N208" s="153"/>
      <c r="O208" s="152"/>
      <c r="P208" s="152"/>
      <c r="Q208" s="154"/>
      <c r="R208" s="154"/>
      <c r="S208" s="152"/>
      <c r="T208" s="152"/>
      <c r="U208" s="152"/>
      <c r="V208" s="152"/>
      <c r="W208" s="152"/>
      <c r="X208" s="152"/>
      <c r="Y208" s="152"/>
      <c r="Z208" s="155"/>
      <c r="AA208" s="155"/>
      <c r="AB208" s="155"/>
      <c r="AC208" s="151"/>
      <c r="AD208" s="156"/>
      <c r="AE208" s="157"/>
      <c r="AF208" s="152"/>
      <c r="AG208" s="152"/>
      <c r="AH208" s="152"/>
      <c r="AI208" s="152"/>
      <c r="AJ208" s="152"/>
      <c r="AK208" s="152"/>
      <c r="AL208" s="152"/>
      <c r="AM208" s="152"/>
      <c r="AN208" s="152"/>
      <c r="AO208" s="152"/>
      <c r="AP208" s="152"/>
      <c r="AQ208" s="152"/>
      <c r="AR208" s="152"/>
      <c r="AS208" s="152"/>
      <c r="AT208" s="152"/>
      <c r="AU208" s="152"/>
      <c r="AV208" s="11"/>
      <c r="AW208" s="11"/>
      <c r="AX208" s="11"/>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row>
    <row r="209" spans="1:128" ht="17.25" customHeight="1">
      <c r="A209" s="150"/>
      <c r="B209" s="311" t="str">
        <f>+CONCATENATE(LEFT(B204,LEN(B204)-1),VALUE(RIGHT(B204,1))+1)</f>
        <v>A.II.6.5.2</v>
      </c>
      <c r="C209" s="277" t="s">
        <v>666</v>
      </c>
      <c r="D209" s="278">
        <v>0</v>
      </c>
      <c r="E209" s="279"/>
      <c r="F209" s="151" t="s">
        <v>534</v>
      </c>
      <c r="G209" s="151"/>
      <c r="H209" s="151"/>
      <c r="I209" s="151"/>
      <c r="J209" s="151"/>
      <c r="K209" s="152"/>
      <c r="L209" s="153"/>
      <c r="M209" s="152"/>
      <c r="N209" s="153"/>
      <c r="O209" s="152"/>
      <c r="P209" s="152"/>
      <c r="Q209" s="154"/>
      <c r="R209" s="154"/>
      <c r="S209" s="152"/>
      <c r="T209" s="152"/>
      <c r="U209" s="152"/>
      <c r="V209" s="152"/>
      <c r="W209" s="152"/>
      <c r="X209" s="152"/>
      <c r="Y209" s="152"/>
      <c r="Z209" s="155"/>
      <c r="AA209" s="155"/>
      <c r="AB209" s="155"/>
      <c r="AC209" s="151"/>
      <c r="AD209" s="156"/>
      <c r="AE209" s="157"/>
      <c r="AF209" s="152"/>
      <c r="AG209" s="152"/>
      <c r="AH209" s="152"/>
      <c r="AI209" s="152"/>
      <c r="AJ209" s="152"/>
      <c r="AK209" s="152"/>
      <c r="AL209" s="152"/>
      <c r="AM209" s="152"/>
      <c r="AN209" s="152"/>
      <c r="AO209" s="152"/>
      <c r="AP209" s="152"/>
      <c r="AQ209" s="152"/>
      <c r="AR209" s="152"/>
      <c r="AS209" s="152"/>
      <c r="AT209" s="152"/>
      <c r="AU209" s="152"/>
      <c r="AV209" s="11"/>
      <c r="AW209" s="11"/>
      <c r="AX209" s="11"/>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row>
    <row r="210" spans="1:128" ht="26.4">
      <c r="A210" s="150"/>
      <c r="B210" s="305" t="str">
        <f>CONCATENATE(B209,".1")</f>
        <v>A.II.6.5.2.1</v>
      </c>
      <c r="C210" s="303" t="s">
        <v>723</v>
      </c>
      <c r="D210" s="278" t="s">
        <v>623</v>
      </c>
      <c r="E210" s="279">
        <v>61.4</v>
      </c>
      <c r="F210" s="151" t="s">
        <v>939</v>
      </c>
      <c r="G210" s="151"/>
      <c r="H210" s="151"/>
      <c r="I210" s="151"/>
      <c r="J210" s="151"/>
      <c r="K210" s="152"/>
      <c r="L210" s="153"/>
      <c r="M210" s="152"/>
      <c r="N210" s="153"/>
      <c r="O210" s="152"/>
      <c r="P210" s="152"/>
      <c r="Q210" s="154"/>
      <c r="R210" s="154"/>
      <c r="S210" s="152"/>
      <c r="T210" s="152"/>
      <c r="U210" s="152"/>
      <c r="V210" s="152"/>
      <c r="W210" s="152"/>
      <c r="X210" s="152"/>
      <c r="Y210" s="152"/>
      <c r="Z210" s="155"/>
      <c r="AA210" s="155"/>
      <c r="AB210" s="155"/>
      <c r="AC210" s="151"/>
      <c r="AD210" s="156"/>
      <c r="AE210" s="157"/>
      <c r="AF210" s="152"/>
      <c r="AG210" s="152"/>
      <c r="AH210" s="152"/>
      <c r="AI210" s="152"/>
      <c r="AJ210" s="152"/>
      <c r="AK210" s="152"/>
      <c r="AL210" s="152"/>
      <c r="AM210" s="152"/>
      <c r="AN210" s="152"/>
      <c r="AO210" s="152"/>
      <c r="AP210" s="152"/>
      <c r="AQ210" s="152"/>
      <c r="AR210" s="152"/>
      <c r="AS210" s="152"/>
      <c r="AT210" s="152"/>
      <c r="AU210" s="152"/>
      <c r="AV210" s="11"/>
      <c r="AW210" s="11"/>
      <c r="AX210" s="11"/>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row>
    <row r="211" spans="1:128" ht="52.8">
      <c r="A211" s="150"/>
      <c r="B211" s="311" t="str">
        <f>+CONCATENATE(LEFT(B210,LEN(B210)-1),VALUE(RIGHT(B210,1))+1)</f>
        <v>A.II.6.5.2.2</v>
      </c>
      <c r="C211" s="303" t="s">
        <v>693</v>
      </c>
      <c r="D211" s="278" t="s">
        <v>630</v>
      </c>
      <c r="E211" s="287">
        <v>124.9</v>
      </c>
      <c r="F211" s="151" t="s">
        <v>939</v>
      </c>
      <c r="G211" s="151" t="s">
        <v>201</v>
      </c>
      <c r="H211" s="151">
        <v>2400</v>
      </c>
      <c r="I211" s="151" t="s">
        <v>366</v>
      </c>
      <c r="J211" s="151">
        <f>(H211*E211)/1000</f>
        <v>299.76</v>
      </c>
      <c r="K211" s="152"/>
      <c r="L211" s="153">
        <f>J211</f>
        <v>299.76</v>
      </c>
      <c r="M211" s="152" t="s">
        <v>510</v>
      </c>
      <c r="N211" s="153">
        <f>0.1*E211</f>
        <v>12.490000000000002</v>
      </c>
      <c r="O211" s="152">
        <v>10</v>
      </c>
      <c r="P211" s="152"/>
      <c r="Q211" s="154"/>
      <c r="R211" s="154"/>
      <c r="S211" s="152"/>
      <c r="T211" s="152"/>
      <c r="U211" s="152"/>
      <c r="V211" s="152"/>
      <c r="W211" s="152"/>
      <c r="X211" s="152"/>
      <c r="Y211" s="152"/>
      <c r="Z211" s="155"/>
      <c r="AA211" s="155"/>
      <c r="AB211" s="155"/>
      <c r="AC211" s="151"/>
      <c r="AD211" s="156"/>
      <c r="AE211" s="157"/>
      <c r="AF211" s="152"/>
      <c r="AG211" s="152"/>
      <c r="AH211" s="152"/>
      <c r="AI211" s="152"/>
      <c r="AJ211" s="152"/>
      <c r="AK211" s="152"/>
      <c r="AL211" s="152"/>
      <c r="AM211" s="152"/>
      <c r="AN211" s="152"/>
      <c r="AO211" s="152"/>
      <c r="AP211" s="152"/>
      <c r="AQ211" s="152"/>
      <c r="AR211" s="152"/>
      <c r="AS211" s="152"/>
      <c r="AT211" s="152"/>
      <c r="AU211" s="152"/>
      <c r="AV211" s="11"/>
      <c r="AW211" s="11"/>
      <c r="AX211" s="11"/>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row>
    <row r="212" spans="1:128" ht="26.4">
      <c r="A212" s="150"/>
      <c r="B212" s="305" t="e">
        <f>CONCATENATE(#REF!,".1")</f>
        <v>#REF!</v>
      </c>
      <c r="C212" s="303" t="s">
        <v>694</v>
      </c>
      <c r="D212" s="278" t="s">
        <v>623</v>
      </c>
      <c r="E212" s="287">
        <v>24</v>
      </c>
      <c r="F212" s="151" t="s">
        <v>939</v>
      </c>
      <c r="G212" s="151"/>
      <c r="H212" s="151"/>
      <c r="I212" s="151"/>
      <c r="J212" s="151"/>
      <c r="K212" s="152"/>
      <c r="L212" s="153"/>
      <c r="M212" s="152"/>
      <c r="N212" s="153"/>
      <c r="O212" s="152"/>
      <c r="P212" s="152"/>
      <c r="Q212" s="154"/>
      <c r="R212" s="154"/>
      <c r="S212" s="152"/>
      <c r="T212" s="152"/>
      <c r="U212" s="152"/>
      <c r="V212" s="152"/>
      <c r="W212" s="152"/>
      <c r="X212" s="152"/>
      <c r="Y212" s="152"/>
      <c r="Z212" s="155"/>
      <c r="AA212" s="155"/>
      <c r="AB212" s="155"/>
      <c r="AC212" s="151"/>
      <c r="AD212" s="156"/>
      <c r="AE212" s="157"/>
      <c r="AF212" s="152"/>
      <c r="AG212" s="152"/>
      <c r="AH212" s="152"/>
      <c r="AI212" s="152"/>
      <c r="AJ212" s="152"/>
      <c r="AK212" s="152"/>
      <c r="AL212" s="152"/>
      <c r="AM212" s="152"/>
      <c r="AN212" s="152"/>
      <c r="AO212" s="152"/>
      <c r="AP212" s="152"/>
      <c r="AQ212" s="152"/>
      <c r="AR212" s="152"/>
      <c r="AS212" s="152"/>
      <c r="AT212" s="152"/>
      <c r="AU212" s="152"/>
      <c r="AV212" s="11"/>
      <c r="AW212" s="11"/>
      <c r="AX212" s="11"/>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row>
    <row r="213" spans="1:128" ht="39.6">
      <c r="A213" s="150"/>
      <c r="B213" s="311" t="e">
        <f>+CONCATENATE(LEFT(#REF!,LEN(#REF!)-1),VALUE(RIGHT(#REF!,1))+1)</f>
        <v>#REF!</v>
      </c>
      <c r="C213" s="277" t="s">
        <v>734</v>
      </c>
      <c r="D213" s="278" t="s">
        <v>608</v>
      </c>
      <c r="E213" s="279">
        <v>7</v>
      </c>
      <c r="F213" s="151" t="s">
        <v>939</v>
      </c>
      <c r="G213" s="151"/>
      <c r="H213" s="151"/>
      <c r="I213" s="151"/>
      <c r="J213" s="151"/>
      <c r="K213" s="152"/>
      <c r="L213" s="153"/>
      <c r="M213" s="152"/>
      <c r="N213" s="153"/>
      <c r="O213" s="152"/>
      <c r="P213" s="152"/>
      <c r="Q213" s="154"/>
      <c r="R213" s="154"/>
      <c r="S213" s="152"/>
      <c r="T213" s="152"/>
      <c r="U213" s="152"/>
      <c r="V213" s="152"/>
      <c r="W213" s="152"/>
      <c r="X213" s="152"/>
      <c r="Y213" s="152"/>
      <c r="Z213" s="155"/>
      <c r="AA213" s="155"/>
      <c r="AB213" s="155"/>
      <c r="AC213" s="151"/>
      <c r="AD213" s="156"/>
      <c r="AE213" s="157"/>
      <c r="AF213" s="152"/>
      <c r="AG213" s="152"/>
      <c r="AH213" s="152"/>
      <c r="AI213" s="152"/>
      <c r="AJ213" s="152"/>
      <c r="AK213" s="152"/>
      <c r="AL213" s="152"/>
      <c r="AM213" s="152"/>
      <c r="AN213" s="152"/>
      <c r="AO213" s="152"/>
      <c r="AP213" s="152"/>
      <c r="AQ213" s="152"/>
      <c r="AR213" s="152"/>
      <c r="AS213" s="152"/>
      <c r="AT213" s="152"/>
      <c r="AU213" s="152"/>
      <c r="AV213" s="11"/>
      <c r="AW213" s="11"/>
      <c r="AX213" s="11"/>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row>
    <row r="214" spans="1:128" ht="17.25" customHeight="1">
      <c r="A214" s="150"/>
      <c r="B214" s="311" t="str">
        <f>+CONCATENATE(LEFT(B209,LEN(B209)-1),VALUE(RIGHT(B209,1))+1)</f>
        <v>A.II.6.5.3</v>
      </c>
      <c r="C214" s="277" t="s">
        <v>669</v>
      </c>
      <c r="D214" s="278">
        <v>0</v>
      </c>
      <c r="E214" s="279"/>
      <c r="F214" s="151" t="s">
        <v>534</v>
      </c>
      <c r="G214" s="151"/>
      <c r="H214" s="151"/>
      <c r="I214" s="151"/>
      <c r="J214" s="151"/>
      <c r="K214" s="152"/>
      <c r="L214" s="153"/>
      <c r="M214" s="152"/>
      <c r="N214" s="153"/>
      <c r="O214" s="152"/>
      <c r="P214" s="152"/>
      <c r="Q214" s="154"/>
      <c r="R214" s="154"/>
      <c r="S214" s="152"/>
      <c r="T214" s="152"/>
      <c r="U214" s="152"/>
      <c r="V214" s="152"/>
      <c r="W214" s="152"/>
      <c r="X214" s="152"/>
      <c r="Y214" s="152"/>
      <c r="Z214" s="155"/>
      <c r="AA214" s="155"/>
      <c r="AB214" s="155"/>
      <c r="AC214" s="151"/>
      <c r="AD214" s="156"/>
      <c r="AE214" s="157"/>
      <c r="AF214" s="152"/>
      <c r="AG214" s="152"/>
      <c r="AH214" s="152"/>
      <c r="AI214" s="152"/>
      <c r="AJ214" s="152"/>
      <c r="AK214" s="152"/>
      <c r="AL214" s="152"/>
      <c r="AM214" s="152"/>
      <c r="AN214" s="152"/>
      <c r="AO214" s="152"/>
      <c r="AP214" s="152"/>
      <c r="AQ214" s="152"/>
      <c r="AR214" s="152"/>
      <c r="AS214" s="152"/>
      <c r="AT214" s="152"/>
      <c r="AU214" s="152"/>
      <c r="AV214" s="11"/>
      <c r="AW214" s="11"/>
      <c r="AX214" s="11"/>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row>
    <row r="215" spans="1:128" ht="38.25" customHeight="1">
      <c r="A215" s="150"/>
      <c r="B215" s="305" t="str">
        <f>CONCATENATE(B214,".1")</f>
        <v>A.II.6.5.3.1</v>
      </c>
      <c r="C215" s="303" t="s">
        <v>724</v>
      </c>
      <c r="D215" s="278" t="s">
        <v>623</v>
      </c>
      <c r="E215" s="287">
        <v>157</v>
      </c>
      <c r="F215" s="151" t="s">
        <v>534</v>
      </c>
      <c r="G215" s="151"/>
      <c r="H215" s="151"/>
      <c r="I215" s="151"/>
      <c r="J215" s="151"/>
      <c r="K215" s="152"/>
      <c r="L215" s="153"/>
      <c r="M215" s="152"/>
      <c r="N215" s="153"/>
      <c r="O215" s="152"/>
      <c r="P215" s="152"/>
      <c r="Q215" s="154"/>
      <c r="R215" s="154"/>
      <c r="S215" s="152"/>
      <c r="T215" s="152"/>
      <c r="U215" s="152"/>
      <c r="V215" s="152"/>
      <c r="W215" s="152"/>
      <c r="X215" s="152"/>
      <c r="Y215" s="152"/>
      <c r="Z215" s="155"/>
      <c r="AA215" s="155"/>
      <c r="AB215" s="155"/>
      <c r="AC215" s="151"/>
      <c r="AD215" s="156"/>
      <c r="AE215" s="157"/>
      <c r="AF215" s="152"/>
      <c r="AG215" s="152"/>
      <c r="AH215" s="152"/>
      <c r="AI215" s="152"/>
      <c r="AJ215" s="152"/>
      <c r="AK215" s="152"/>
      <c r="AL215" s="152"/>
      <c r="AM215" s="152"/>
      <c r="AN215" s="152"/>
      <c r="AO215" s="152"/>
      <c r="AP215" s="152"/>
      <c r="AQ215" s="152"/>
      <c r="AR215" s="152"/>
      <c r="AS215" s="152"/>
      <c r="AT215" s="152"/>
      <c r="AU215" s="152"/>
      <c r="AV215" s="11"/>
      <c r="AW215" s="11"/>
      <c r="AX215" s="11"/>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row>
    <row r="216" spans="1:128" ht="17.25" customHeight="1">
      <c r="A216" s="150"/>
      <c r="B216" s="311" t="str">
        <f>+CONCATENATE(LEFT(B214,LEN(B214)-1),VALUE(RIGHT(B214,1))+1)</f>
        <v>A.II.6.5.4</v>
      </c>
      <c r="C216" s="277" t="s">
        <v>672</v>
      </c>
      <c r="D216" s="278">
        <v>0</v>
      </c>
      <c r="E216" s="279"/>
      <c r="F216" s="151" t="s">
        <v>534</v>
      </c>
      <c r="G216" s="151"/>
      <c r="H216" s="151"/>
      <c r="I216" s="151"/>
      <c r="J216" s="151"/>
      <c r="K216" s="152"/>
      <c r="L216" s="153"/>
      <c r="M216" s="152"/>
      <c r="N216" s="153"/>
      <c r="O216" s="152"/>
      <c r="P216" s="152"/>
      <c r="Q216" s="154"/>
      <c r="R216" s="154"/>
      <c r="S216" s="152"/>
      <c r="T216" s="152"/>
      <c r="U216" s="152"/>
      <c r="V216" s="152"/>
      <c r="W216" s="152"/>
      <c r="X216" s="152"/>
      <c r="Y216" s="152"/>
      <c r="Z216" s="155"/>
      <c r="AA216" s="155"/>
      <c r="AB216" s="155"/>
      <c r="AC216" s="151"/>
      <c r="AD216" s="156"/>
      <c r="AE216" s="157"/>
      <c r="AF216" s="152"/>
      <c r="AG216" s="152"/>
      <c r="AH216" s="152"/>
      <c r="AI216" s="152"/>
      <c r="AJ216" s="152"/>
      <c r="AK216" s="152"/>
      <c r="AL216" s="152"/>
      <c r="AM216" s="152"/>
      <c r="AN216" s="152"/>
      <c r="AO216" s="152"/>
      <c r="AP216" s="152"/>
      <c r="AQ216" s="152"/>
      <c r="AR216" s="152"/>
      <c r="AS216" s="152"/>
      <c r="AT216" s="152"/>
      <c r="AU216" s="152"/>
      <c r="AV216" s="11"/>
      <c r="AW216" s="11"/>
      <c r="AX216" s="11"/>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row>
    <row r="217" spans="1:128" ht="39.6">
      <c r="A217" s="150"/>
      <c r="B217" s="305" t="str">
        <f>CONCATENATE(B216,".1")</f>
        <v>A.II.6.5.4.1</v>
      </c>
      <c r="C217" s="277" t="s">
        <v>735</v>
      </c>
      <c r="D217" s="278" t="s">
        <v>608</v>
      </c>
      <c r="E217" s="279">
        <v>2</v>
      </c>
      <c r="F217" s="151" t="s">
        <v>939</v>
      </c>
      <c r="G217" s="151" t="s">
        <v>202</v>
      </c>
      <c r="H217" s="151">
        <v>6800</v>
      </c>
      <c r="I217" s="151" t="s">
        <v>366</v>
      </c>
      <c r="J217" s="151">
        <f>((0.5*0.5*0.6)*H217*E217)/1000</f>
        <v>2.04</v>
      </c>
      <c r="K217" s="152"/>
      <c r="L217" s="153">
        <f>J217</f>
        <v>2.04</v>
      </c>
      <c r="M217" s="152" t="s">
        <v>510</v>
      </c>
      <c r="N217" s="153">
        <f>0.7*L217</f>
        <v>1.4279999999999999</v>
      </c>
      <c r="O217" s="152">
        <v>10</v>
      </c>
      <c r="P217" s="152">
        <v>70</v>
      </c>
      <c r="Q217" s="154"/>
      <c r="R217" s="154"/>
      <c r="S217" s="152"/>
      <c r="T217" s="152"/>
      <c r="U217" s="152"/>
      <c r="V217" s="152"/>
      <c r="W217" s="152"/>
      <c r="X217" s="152"/>
      <c r="Y217" s="152"/>
      <c r="Z217" s="155"/>
      <c r="AA217" s="155"/>
      <c r="AB217" s="155"/>
      <c r="AC217" s="151"/>
      <c r="AD217" s="156"/>
      <c r="AE217" s="157"/>
      <c r="AF217" s="152"/>
      <c r="AG217" s="152"/>
      <c r="AH217" s="152"/>
      <c r="AI217" s="152"/>
      <c r="AJ217" s="152"/>
      <c r="AK217" s="152"/>
      <c r="AL217" s="152"/>
      <c r="AM217" s="152"/>
      <c r="AN217" s="152"/>
      <c r="AO217" s="152"/>
      <c r="AP217" s="152"/>
      <c r="AQ217" s="152"/>
      <c r="AR217" s="152"/>
      <c r="AS217" s="152"/>
      <c r="AT217" s="152"/>
      <c r="AU217" s="152"/>
      <c r="AV217" s="11"/>
      <c r="AW217" s="11"/>
      <c r="AX217" s="11"/>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row>
    <row r="218" spans="1:128" ht="66">
      <c r="A218" s="150"/>
      <c r="B218" s="311" t="str">
        <f>+CONCATENATE(LEFT(B217,LEN(B217)-1),VALUE(RIGHT(B217,1))+1)</f>
        <v>A.II.6.5.4.2</v>
      </c>
      <c r="C218" s="277" t="s">
        <v>736</v>
      </c>
      <c r="D218" s="278" t="s">
        <v>608</v>
      </c>
      <c r="E218" s="279">
        <v>2</v>
      </c>
      <c r="F218" s="151" t="s">
        <v>939</v>
      </c>
      <c r="G218" s="151" t="s">
        <v>384</v>
      </c>
      <c r="H218" s="151">
        <v>626.6</v>
      </c>
      <c r="I218" s="230" t="s">
        <v>380</v>
      </c>
      <c r="J218" s="151"/>
      <c r="K218" s="152"/>
      <c r="L218" s="153"/>
      <c r="M218" s="152"/>
      <c r="N218" s="153"/>
      <c r="O218" s="152">
        <v>70</v>
      </c>
      <c r="P218" s="152">
        <v>75</v>
      </c>
      <c r="Q218" s="154"/>
      <c r="R218" s="154"/>
      <c r="S218" s="152"/>
      <c r="T218" s="152"/>
      <c r="U218" s="152"/>
      <c r="V218" s="152"/>
      <c r="W218" s="152"/>
      <c r="X218" s="152"/>
      <c r="Y218" s="152"/>
      <c r="Z218" s="155"/>
      <c r="AA218" s="155"/>
      <c r="AB218" s="155"/>
      <c r="AC218" s="151"/>
      <c r="AD218" s="156"/>
      <c r="AE218" s="157"/>
      <c r="AF218" s="152"/>
      <c r="AG218" s="152"/>
      <c r="AH218" s="152"/>
      <c r="AI218" s="152"/>
      <c r="AJ218" s="152"/>
      <c r="AK218" s="152"/>
      <c r="AL218" s="152"/>
      <c r="AM218" s="152"/>
      <c r="AN218" s="152"/>
      <c r="AO218" s="152"/>
      <c r="AP218" s="152"/>
      <c r="AQ218" s="152"/>
      <c r="AR218" s="152"/>
      <c r="AS218" s="152"/>
      <c r="AT218" s="152"/>
      <c r="AU218" s="152"/>
      <c r="AV218" s="11"/>
      <c r="AW218" s="11"/>
      <c r="AX218" s="11"/>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row>
    <row r="219" spans="1:128" ht="25.5" customHeight="1">
      <c r="A219" s="150"/>
      <c r="B219" s="311" t="str">
        <f>+CONCATENATE(LEFT(B218,LEN(B218)-1),VALUE(RIGHT(B218,1))+1)</f>
        <v>A.II.6.5.4.3</v>
      </c>
      <c r="C219" s="302" t="s">
        <v>698</v>
      </c>
      <c r="D219" s="278" t="s">
        <v>374</v>
      </c>
      <c r="E219" s="279">
        <f>2.09*3</f>
        <v>6.27</v>
      </c>
      <c r="F219" s="151" t="s">
        <v>940</v>
      </c>
      <c r="G219" s="151"/>
      <c r="H219" s="151"/>
      <c r="I219" s="151"/>
      <c r="J219" s="151"/>
      <c r="K219" s="152"/>
      <c r="L219" s="153"/>
      <c r="M219" s="152"/>
      <c r="N219" s="153"/>
      <c r="O219" s="152"/>
      <c r="P219" s="152"/>
      <c r="Q219" s="154"/>
      <c r="R219" s="154"/>
      <c r="S219" s="152"/>
      <c r="T219" s="152"/>
      <c r="U219" s="152"/>
      <c r="V219" s="152"/>
      <c r="W219" s="152"/>
      <c r="X219" s="152"/>
      <c r="Y219" s="152"/>
      <c r="Z219" s="155"/>
      <c r="AA219" s="155"/>
      <c r="AB219" s="155"/>
      <c r="AC219" s="151"/>
      <c r="AD219" s="156"/>
      <c r="AE219" s="157"/>
      <c r="AF219" s="152"/>
      <c r="AG219" s="152"/>
      <c r="AH219" s="152"/>
      <c r="AI219" s="152"/>
      <c r="AJ219" s="152"/>
      <c r="AK219" s="152"/>
      <c r="AL219" s="152"/>
      <c r="AM219" s="152"/>
      <c r="AN219" s="152"/>
      <c r="AO219" s="152"/>
      <c r="AP219" s="152"/>
      <c r="AQ219" s="152"/>
      <c r="AR219" s="152"/>
      <c r="AS219" s="152"/>
      <c r="AT219" s="152"/>
      <c r="AU219" s="152"/>
      <c r="AV219" s="11"/>
      <c r="AW219" s="11"/>
      <c r="AX219" s="11"/>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row>
    <row r="220" spans="1:128" ht="38.25" customHeight="1">
      <c r="A220" s="150"/>
      <c r="B220" s="311" t="str">
        <f>+CONCATENATE(LEFT(B219,LEN(B219)-1),VALUE(RIGHT(B219,1))+1)</f>
        <v>A.II.6.5.4.4</v>
      </c>
      <c r="C220" s="277" t="s">
        <v>737</v>
      </c>
      <c r="D220" s="278"/>
      <c r="E220" s="279"/>
      <c r="F220" s="151" t="s">
        <v>534</v>
      </c>
      <c r="G220" s="151"/>
      <c r="H220" s="151"/>
      <c r="I220" s="151"/>
      <c r="J220" s="151"/>
      <c r="K220" s="152"/>
      <c r="L220" s="153"/>
      <c r="M220" s="152"/>
      <c r="N220" s="153"/>
      <c r="O220" s="152"/>
      <c r="P220" s="152"/>
      <c r="Q220" s="154"/>
      <c r="R220" s="154"/>
      <c r="S220" s="152"/>
      <c r="T220" s="152"/>
      <c r="U220" s="152"/>
      <c r="V220" s="152"/>
      <c r="W220" s="152"/>
      <c r="X220" s="152"/>
      <c r="Y220" s="152"/>
      <c r="Z220" s="155"/>
      <c r="AA220" s="155"/>
      <c r="AB220" s="155"/>
      <c r="AC220" s="151"/>
      <c r="AD220" s="156"/>
      <c r="AE220" s="157"/>
      <c r="AF220" s="152"/>
      <c r="AG220" s="152"/>
      <c r="AH220" s="152"/>
      <c r="AI220" s="152"/>
      <c r="AJ220" s="152"/>
      <c r="AK220" s="152"/>
      <c r="AL220" s="152"/>
      <c r="AM220" s="152"/>
      <c r="AN220" s="152"/>
      <c r="AO220" s="152"/>
      <c r="AP220" s="152"/>
      <c r="AQ220" s="152"/>
      <c r="AR220" s="152"/>
      <c r="AS220" s="152"/>
      <c r="AT220" s="152"/>
      <c r="AU220" s="152"/>
      <c r="AV220" s="11"/>
      <c r="AW220" s="11"/>
      <c r="AX220" s="11"/>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row>
    <row r="221" spans="1:128" ht="18">
      <c r="A221" s="150"/>
      <c r="B221" s="305" t="str">
        <f>CONCATENATE(B220,".1")</f>
        <v>A.II.6.5.4.4.1</v>
      </c>
      <c r="C221" s="312" t="s">
        <v>738</v>
      </c>
      <c r="D221" s="278" t="s">
        <v>421</v>
      </c>
      <c r="E221" s="279">
        <v>147</v>
      </c>
      <c r="F221" s="151" t="s">
        <v>939</v>
      </c>
      <c r="G221" s="151"/>
      <c r="H221" s="151"/>
      <c r="I221" s="151"/>
      <c r="J221" s="151">
        <f>E221/1000</f>
        <v>0.14699999999999999</v>
      </c>
      <c r="K221" s="152"/>
      <c r="L221" s="153">
        <f>J221</f>
        <v>0.14699999999999999</v>
      </c>
      <c r="M221" s="152"/>
      <c r="N221" s="153"/>
      <c r="O221" s="152"/>
      <c r="P221" s="152"/>
      <c r="Q221" s="154"/>
      <c r="R221" s="154"/>
      <c r="S221" s="152"/>
      <c r="T221" s="152"/>
      <c r="U221" s="152"/>
      <c r="V221" s="152"/>
      <c r="W221" s="152"/>
      <c r="X221" s="152"/>
      <c r="Y221" s="152"/>
      <c r="Z221" s="155"/>
      <c r="AA221" s="155"/>
      <c r="AB221" s="155"/>
      <c r="AC221" s="151"/>
      <c r="AD221" s="156"/>
      <c r="AE221" s="157"/>
      <c r="AF221" s="152"/>
      <c r="AG221" s="152"/>
      <c r="AH221" s="152"/>
      <c r="AI221" s="152"/>
      <c r="AJ221" s="152"/>
      <c r="AK221" s="152"/>
      <c r="AL221" s="152"/>
      <c r="AM221" s="152"/>
      <c r="AN221" s="152"/>
      <c r="AO221" s="152"/>
      <c r="AP221" s="152"/>
      <c r="AQ221" s="152"/>
      <c r="AR221" s="152"/>
      <c r="AS221" s="152"/>
      <c r="AT221" s="152"/>
      <c r="AU221" s="152"/>
      <c r="AV221" s="11"/>
      <c r="AW221" s="11"/>
      <c r="AX221" s="11"/>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row>
    <row r="222" spans="1:128" ht="26.4">
      <c r="A222" s="150"/>
      <c r="B222" s="311" t="str">
        <f>+CONCATENATE(LEFT(B220,LEN(B220)-1),VALUE(RIGHT(B220,1))+1)</f>
        <v>A.II.6.5.4.5</v>
      </c>
      <c r="C222" s="277" t="s">
        <v>739</v>
      </c>
      <c r="D222" s="278" t="s">
        <v>608</v>
      </c>
      <c r="E222" s="279">
        <v>1</v>
      </c>
      <c r="F222" s="151" t="s">
        <v>939</v>
      </c>
      <c r="G222" s="151"/>
      <c r="H222" s="151"/>
      <c r="I222" s="151"/>
      <c r="J222" s="151"/>
      <c r="K222" s="152"/>
      <c r="L222" s="153"/>
      <c r="M222" s="152"/>
      <c r="N222" s="153"/>
      <c r="O222" s="152"/>
      <c r="P222" s="152"/>
      <c r="Q222" s="154"/>
      <c r="R222" s="154"/>
      <c r="S222" s="152"/>
      <c r="T222" s="152"/>
      <c r="U222" s="152"/>
      <c r="V222" s="152"/>
      <c r="W222" s="152"/>
      <c r="X222" s="152"/>
      <c r="Y222" s="152"/>
      <c r="Z222" s="155"/>
      <c r="AA222" s="155"/>
      <c r="AB222" s="155"/>
      <c r="AC222" s="151"/>
      <c r="AD222" s="156"/>
      <c r="AE222" s="157"/>
      <c r="AF222" s="152"/>
      <c r="AG222" s="152"/>
      <c r="AH222" s="152"/>
      <c r="AI222" s="152"/>
      <c r="AJ222" s="152"/>
      <c r="AK222" s="152"/>
      <c r="AL222" s="152"/>
      <c r="AM222" s="152"/>
      <c r="AN222" s="152"/>
      <c r="AO222" s="152"/>
      <c r="AP222" s="152"/>
      <c r="AQ222" s="152"/>
      <c r="AR222" s="152"/>
      <c r="AS222" s="152"/>
      <c r="AT222" s="152"/>
      <c r="AU222" s="152"/>
      <c r="AV222" s="11"/>
      <c r="AW222" s="11"/>
      <c r="AX222" s="11"/>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row>
    <row r="223" spans="1:128" ht="18">
      <c r="A223" s="150"/>
      <c r="B223" s="311" t="str">
        <f>+CONCATENATE(LEFT(B222,LEN(B222)-1),VALUE(RIGHT(B222,1))+1)</f>
        <v>A.II.6.5.4.6</v>
      </c>
      <c r="C223" s="277" t="s">
        <v>710</v>
      </c>
      <c r="D223" s="278" t="s">
        <v>608</v>
      </c>
      <c r="E223" s="279">
        <v>1</v>
      </c>
      <c r="F223" s="151" t="s">
        <v>939</v>
      </c>
      <c r="G223" s="151"/>
      <c r="H223" s="151"/>
      <c r="I223" s="151"/>
      <c r="J223" s="151"/>
      <c r="K223" s="152"/>
      <c r="L223" s="153"/>
      <c r="M223" s="152"/>
      <c r="N223" s="153"/>
      <c r="O223" s="152"/>
      <c r="P223" s="152"/>
      <c r="Q223" s="154"/>
      <c r="R223" s="154"/>
      <c r="S223" s="152"/>
      <c r="T223" s="152"/>
      <c r="U223" s="152"/>
      <c r="V223" s="152"/>
      <c r="W223" s="152"/>
      <c r="X223" s="152"/>
      <c r="Y223" s="152"/>
      <c r="Z223" s="155"/>
      <c r="AA223" s="155"/>
      <c r="AB223" s="155"/>
      <c r="AC223" s="151"/>
      <c r="AD223" s="156"/>
      <c r="AE223" s="157"/>
      <c r="AF223" s="152"/>
      <c r="AG223" s="152"/>
      <c r="AH223" s="152"/>
      <c r="AI223" s="152"/>
      <c r="AJ223" s="152"/>
      <c r="AK223" s="152"/>
      <c r="AL223" s="152"/>
      <c r="AM223" s="152"/>
      <c r="AN223" s="152"/>
      <c r="AO223" s="152"/>
      <c r="AP223" s="152"/>
      <c r="AQ223" s="152"/>
      <c r="AR223" s="152"/>
      <c r="AS223" s="152"/>
      <c r="AT223" s="152"/>
      <c r="AU223" s="152"/>
      <c r="AV223" s="11"/>
      <c r="AW223" s="11"/>
      <c r="AX223" s="11"/>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row>
    <row r="224" spans="1:128" ht="17.25" customHeight="1">
      <c r="A224" s="150"/>
      <c r="B224" s="311" t="str">
        <f>+CONCATENATE(LEFT(B216,LEN(B216)-1),VALUE(RIGHT(B216,1))+1)</f>
        <v>A.II.6.5.5</v>
      </c>
      <c r="C224" s="277" t="s">
        <v>674</v>
      </c>
      <c r="D224" s="278">
        <v>0</v>
      </c>
      <c r="E224" s="279"/>
      <c r="F224" s="151" t="s">
        <v>534</v>
      </c>
      <c r="G224" s="151"/>
      <c r="H224" s="151"/>
      <c r="I224" s="151"/>
      <c r="J224" s="151"/>
      <c r="K224" s="152"/>
      <c r="L224" s="153"/>
      <c r="M224" s="152"/>
      <c r="N224" s="153"/>
      <c r="O224" s="152"/>
      <c r="P224" s="152"/>
      <c r="Q224" s="154"/>
      <c r="R224" s="154"/>
      <c r="S224" s="152"/>
      <c r="T224" s="152"/>
      <c r="U224" s="152"/>
      <c r="V224" s="152"/>
      <c r="W224" s="152"/>
      <c r="X224" s="152"/>
      <c r="Y224" s="152"/>
      <c r="Z224" s="155"/>
      <c r="AA224" s="155"/>
      <c r="AB224" s="155"/>
      <c r="AC224" s="151"/>
      <c r="AD224" s="156"/>
      <c r="AE224" s="157"/>
      <c r="AF224" s="152"/>
      <c r="AG224" s="152"/>
      <c r="AH224" s="152"/>
      <c r="AI224" s="152"/>
      <c r="AJ224" s="152"/>
      <c r="AK224" s="152"/>
      <c r="AL224" s="152"/>
      <c r="AM224" s="152"/>
      <c r="AN224" s="152"/>
      <c r="AO224" s="152"/>
      <c r="AP224" s="152"/>
      <c r="AQ224" s="152"/>
      <c r="AR224" s="152"/>
      <c r="AS224" s="152"/>
      <c r="AT224" s="152"/>
      <c r="AU224" s="152"/>
      <c r="AV224" s="11"/>
      <c r="AW224" s="11"/>
      <c r="AX224" s="11"/>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row>
    <row r="225" spans="1:128" ht="17.25" customHeight="1">
      <c r="A225" s="150"/>
      <c r="B225" s="305" t="str">
        <f>CONCATENATE(B224,".1")</f>
        <v>A.II.6.5.5.1</v>
      </c>
      <c r="C225" s="277" t="s">
        <v>640</v>
      </c>
      <c r="D225" s="278">
        <v>0</v>
      </c>
      <c r="E225" s="279">
        <v>0</v>
      </c>
      <c r="F225" s="151" t="s">
        <v>534</v>
      </c>
      <c r="G225" s="151"/>
      <c r="H225" s="151"/>
      <c r="I225" s="151"/>
      <c r="J225" s="151"/>
      <c r="K225" s="152"/>
      <c r="L225" s="153"/>
      <c r="M225" s="152"/>
      <c r="N225" s="153"/>
      <c r="O225" s="152"/>
      <c r="P225" s="152"/>
      <c r="Q225" s="154"/>
      <c r="R225" s="154"/>
      <c r="S225" s="152"/>
      <c r="T225" s="152"/>
      <c r="U225" s="152"/>
      <c r="V225" s="152"/>
      <c r="W225" s="152"/>
      <c r="X225" s="152"/>
      <c r="Y225" s="152"/>
      <c r="Z225" s="155"/>
      <c r="AA225" s="155"/>
      <c r="AB225" s="155"/>
      <c r="AC225" s="151"/>
      <c r="AD225" s="156"/>
      <c r="AE225" s="157"/>
      <c r="AF225" s="152"/>
      <c r="AG225" s="152"/>
      <c r="AH225" s="152"/>
      <c r="AI225" s="152"/>
      <c r="AJ225" s="152"/>
      <c r="AK225" s="152"/>
      <c r="AL225" s="152"/>
      <c r="AM225" s="152"/>
      <c r="AN225" s="152"/>
      <c r="AO225" s="152"/>
      <c r="AP225" s="152"/>
      <c r="AQ225" s="152"/>
      <c r="AR225" s="152"/>
      <c r="AS225" s="152"/>
      <c r="AT225" s="152"/>
      <c r="AU225" s="152"/>
      <c r="AV225" s="11"/>
      <c r="AW225" s="11"/>
      <c r="AX225" s="11"/>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row>
    <row r="226" spans="1:128" ht="17.25" customHeight="1">
      <c r="A226" s="150"/>
      <c r="B226" s="313" t="str">
        <f>CONCATENATE(B225,".1")</f>
        <v>A.II.6.5.5.1.1</v>
      </c>
      <c r="C226" s="277" t="s">
        <v>617</v>
      </c>
      <c r="D226" s="278"/>
      <c r="E226" s="279"/>
      <c r="F226" s="151" t="s">
        <v>534</v>
      </c>
      <c r="G226" s="151"/>
      <c r="H226" s="151"/>
      <c r="I226" s="151"/>
      <c r="J226" s="151"/>
      <c r="K226" s="152"/>
      <c r="L226" s="153"/>
      <c r="M226" s="152"/>
      <c r="N226" s="153"/>
      <c r="O226" s="152"/>
      <c r="P226" s="152"/>
      <c r="Q226" s="154"/>
      <c r="R226" s="154"/>
      <c r="S226" s="152"/>
      <c r="T226" s="152"/>
      <c r="U226" s="152"/>
      <c r="V226" s="152"/>
      <c r="W226" s="152"/>
      <c r="X226" s="152"/>
      <c r="Y226" s="152"/>
      <c r="Z226" s="155"/>
      <c r="AA226" s="155"/>
      <c r="AB226" s="155"/>
      <c r="AC226" s="151"/>
      <c r="AD226" s="156"/>
      <c r="AE226" s="157"/>
      <c r="AF226" s="152"/>
      <c r="AG226" s="152"/>
      <c r="AH226" s="152"/>
      <c r="AI226" s="152"/>
      <c r="AJ226" s="152"/>
      <c r="AK226" s="152"/>
      <c r="AL226" s="152"/>
      <c r="AM226" s="152"/>
      <c r="AN226" s="152"/>
      <c r="AO226" s="152"/>
      <c r="AP226" s="152"/>
      <c r="AQ226" s="152"/>
      <c r="AR226" s="152"/>
      <c r="AS226" s="152"/>
      <c r="AT226" s="152"/>
      <c r="AU226" s="152"/>
      <c r="AV226" s="11"/>
      <c r="AW226" s="11"/>
      <c r="AX226" s="11"/>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row>
    <row r="227" spans="1:128" ht="26.4">
      <c r="A227" s="150"/>
      <c r="B227" s="313" t="str">
        <f>CONCATENATE(B226,".1")</f>
        <v>A.II.6.5.5.1.1.1</v>
      </c>
      <c r="C227" s="306" t="s">
        <v>740</v>
      </c>
      <c r="D227" s="278" t="s">
        <v>602</v>
      </c>
      <c r="E227" s="294">
        <v>1</v>
      </c>
      <c r="F227" s="151" t="s">
        <v>939</v>
      </c>
      <c r="G227" s="151"/>
      <c r="H227" s="151"/>
      <c r="I227" s="151"/>
      <c r="J227" s="151"/>
      <c r="K227" s="152"/>
      <c r="L227" s="153"/>
      <c r="M227" s="152"/>
      <c r="N227" s="153"/>
      <c r="O227" s="152"/>
      <c r="P227" s="152"/>
      <c r="Q227" s="154"/>
      <c r="R227" s="154"/>
      <c r="S227" s="152"/>
      <c r="T227" s="152"/>
      <c r="U227" s="152"/>
      <c r="V227" s="152"/>
      <c r="W227" s="152"/>
      <c r="X227" s="152"/>
      <c r="Y227" s="152"/>
      <c r="Z227" s="155"/>
      <c r="AA227" s="155"/>
      <c r="AB227" s="155"/>
      <c r="AC227" s="151"/>
      <c r="AD227" s="156"/>
      <c r="AE227" s="157"/>
      <c r="AF227" s="152"/>
      <c r="AG227" s="152"/>
      <c r="AH227" s="152"/>
      <c r="AI227" s="152"/>
      <c r="AJ227" s="152"/>
      <c r="AK227" s="152"/>
      <c r="AL227" s="152"/>
      <c r="AM227" s="152"/>
      <c r="AN227" s="152"/>
      <c r="AO227" s="152"/>
      <c r="AP227" s="152"/>
      <c r="AQ227" s="152"/>
      <c r="AR227" s="152"/>
      <c r="AS227" s="152"/>
      <c r="AT227" s="152"/>
      <c r="AU227" s="152"/>
      <c r="AV227" s="11"/>
      <c r="AW227" s="11"/>
      <c r="AX227" s="11"/>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row>
    <row r="228" spans="1:128" ht="17.25" customHeight="1">
      <c r="A228" s="150"/>
      <c r="B228" s="313" t="str">
        <f>CONCATENATE(B225,".2")</f>
        <v>A.II.6.5.5.1.2</v>
      </c>
      <c r="C228" s="277" t="s">
        <v>675</v>
      </c>
      <c r="D228" s="296"/>
      <c r="E228" s="294"/>
      <c r="F228" s="151" t="s">
        <v>534</v>
      </c>
      <c r="G228" s="151"/>
      <c r="H228" s="151"/>
      <c r="I228" s="151"/>
      <c r="J228" s="151"/>
      <c r="K228" s="152"/>
      <c r="L228" s="153"/>
      <c r="M228" s="152"/>
      <c r="N228" s="153"/>
      <c r="O228" s="152"/>
      <c r="P228" s="152"/>
      <c r="Q228" s="154"/>
      <c r="R228" s="154"/>
      <c r="S228" s="152"/>
      <c r="T228" s="152"/>
      <c r="U228" s="152"/>
      <c r="V228" s="152"/>
      <c r="W228" s="152"/>
      <c r="X228" s="152"/>
      <c r="Y228" s="152"/>
      <c r="Z228" s="155"/>
      <c r="AA228" s="155"/>
      <c r="AB228" s="155"/>
      <c r="AC228" s="151"/>
      <c r="AD228" s="156"/>
      <c r="AE228" s="157"/>
      <c r="AF228" s="152"/>
      <c r="AG228" s="152"/>
      <c r="AH228" s="152"/>
      <c r="AI228" s="152"/>
      <c r="AJ228" s="152"/>
      <c r="AK228" s="152"/>
      <c r="AL228" s="152"/>
      <c r="AM228" s="152"/>
      <c r="AN228" s="152"/>
      <c r="AO228" s="152"/>
      <c r="AP228" s="152"/>
      <c r="AQ228" s="152"/>
      <c r="AR228" s="152"/>
      <c r="AS228" s="152"/>
      <c r="AT228" s="152"/>
      <c r="AU228" s="152"/>
      <c r="AV228" s="11"/>
      <c r="AW228" s="11"/>
      <c r="AX228" s="11"/>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row>
    <row r="229" spans="1:128" ht="17.25" customHeight="1">
      <c r="A229" s="150"/>
      <c r="B229" s="313" t="str">
        <f>CONCATENATE(B228,".1")</f>
        <v>A.II.6.5.5.1.2.1</v>
      </c>
      <c r="C229" s="306" t="s">
        <v>699</v>
      </c>
      <c r="D229" s="296"/>
      <c r="E229" s="294"/>
      <c r="F229" s="151" t="s">
        <v>534</v>
      </c>
      <c r="G229" s="151"/>
      <c r="H229" s="151"/>
      <c r="I229" s="151"/>
      <c r="J229" s="151"/>
      <c r="K229" s="152"/>
      <c r="L229" s="153"/>
      <c r="M229" s="152"/>
      <c r="N229" s="153"/>
      <c r="O229" s="152"/>
      <c r="P229" s="152"/>
      <c r="Q229" s="154"/>
      <c r="R229" s="154"/>
      <c r="S229" s="152"/>
      <c r="T229" s="152"/>
      <c r="U229" s="152"/>
      <c r="V229" s="152"/>
      <c r="W229" s="152"/>
      <c r="X229" s="152"/>
      <c r="Y229" s="152"/>
      <c r="Z229" s="155"/>
      <c r="AA229" s="155"/>
      <c r="AB229" s="155"/>
      <c r="AC229" s="151"/>
      <c r="AD229" s="156"/>
      <c r="AE229" s="157"/>
      <c r="AF229" s="152"/>
      <c r="AG229" s="152"/>
      <c r="AH229" s="152"/>
      <c r="AI229" s="152"/>
      <c r="AJ229" s="152"/>
      <c r="AK229" s="152"/>
      <c r="AL229" s="152"/>
      <c r="AM229" s="152"/>
      <c r="AN229" s="152"/>
      <c r="AO229" s="152"/>
      <c r="AP229" s="152"/>
      <c r="AQ229" s="152"/>
      <c r="AR229" s="152"/>
      <c r="AS229" s="152"/>
      <c r="AT229" s="152"/>
      <c r="AU229" s="152"/>
      <c r="AV229" s="11"/>
      <c r="AW229" s="11"/>
      <c r="AX229" s="11"/>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row>
    <row r="230" spans="1:128" ht="26.4">
      <c r="A230" s="150"/>
      <c r="B230" s="313" t="str">
        <f>CONCATENATE(B229,".1")</f>
        <v>A.II.6.5.5.1.2.1.1</v>
      </c>
      <c r="C230" s="306" t="s">
        <v>741</v>
      </c>
      <c r="D230" s="296" t="s">
        <v>608</v>
      </c>
      <c r="E230" s="294">
        <v>2</v>
      </c>
      <c r="F230" s="151" t="s">
        <v>939</v>
      </c>
      <c r="G230" s="151"/>
      <c r="H230" s="151">
        <v>199</v>
      </c>
      <c r="I230" s="151" t="s">
        <v>380</v>
      </c>
      <c r="J230" s="151">
        <f>10670/1000</f>
        <v>10.67</v>
      </c>
      <c r="K230" s="152"/>
      <c r="L230" s="153">
        <f>J230</f>
        <v>10.67</v>
      </c>
      <c r="M230" s="152" t="s">
        <v>514</v>
      </c>
      <c r="N230" s="153"/>
      <c r="O230" s="152"/>
      <c r="P230" s="152"/>
      <c r="Q230" s="154"/>
      <c r="R230" s="154"/>
      <c r="S230" s="152"/>
      <c r="T230" s="152"/>
      <c r="U230" s="152"/>
      <c r="V230" s="152"/>
      <c r="W230" s="152"/>
      <c r="X230" s="152"/>
      <c r="Y230" s="152"/>
      <c r="Z230" s="155"/>
      <c r="AA230" s="155"/>
      <c r="AB230" s="155"/>
      <c r="AC230" s="151"/>
      <c r="AD230" s="156"/>
      <c r="AE230" s="157"/>
      <c r="AF230" s="152"/>
      <c r="AG230" s="152"/>
      <c r="AH230" s="152"/>
      <c r="AI230" s="152"/>
      <c r="AJ230" s="152"/>
      <c r="AK230" s="152"/>
      <c r="AL230" s="152"/>
      <c r="AM230" s="152"/>
      <c r="AN230" s="152"/>
      <c r="AO230" s="152"/>
      <c r="AP230" s="152"/>
      <c r="AQ230" s="152"/>
      <c r="AR230" s="152"/>
      <c r="AS230" s="152"/>
      <c r="AT230" s="152"/>
      <c r="AU230" s="152"/>
      <c r="AV230" s="11"/>
      <c r="AW230" s="11"/>
      <c r="AX230" s="11"/>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row>
    <row r="231" spans="1:128" ht="18">
      <c r="A231" s="150"/>
      <c r="B231" s="314" t="str">
        <f>+CONCATENATE(LEFT(B230,LEN(B230)-1),VALUE(RIGHT(B230,1))+1)</f>
        <v>A.II.6.5.5.1.2.1.2</v>
      </c>
      <c r="C231" s="306" t="s">
        <v>742</v>
      </c>
      <c r="D231" s="296" t="s">
        <v>608</v>
      </c>
      <c r="E231" s="294">
        <v>1</v>
      </c>
      <c r="F231" s="151" t="s">
        <v>939</v>
      </c>
      <c r="G231" s="151"/>
      <c r="H231" s="151"/>
      <c r="I231" s="151"/>
      <c r="J231" s="151"/>
      <c r="K231" s="152"/>
      <c r="L231" s="153"/>
      <c r="M231" s="152"/>
      <c r="N231" s="153"/>
      <c r="O231" s="152"/>
      <c r="P231" s="152"/>
      <c r="Q231" s="154"/>
      <c r="R231" s="154"/>
      <c r="S231" s="152"/>
      <c r="T231" s="152"/>
      <c r="U231" s="152"/>
      <c r="V231" s="152"/>
      <c r="W231" s="152"/>
      <c r="X231" s="152"/>
      <c r="Y231" s="152"/>
      <c r="Z231" s="155"/>
      <c r="AA231" s="155"/>
      <c r="AB231" s="155"/>
      <c r="AC231" s="151"/>
      <c r="AD231" s="156"/>
      <c r="AE231" s="157"/>
      <c r="AF231" s="152"/>
      <c r="AG231" s="152"/>
      <c r="AH231" s="152"/>
      <c r="AI231" s="152"/>
      <c r="AJ231" s="152"/>
      <c r="AK231" s="152"/>
      <c r="AL231" s="152"/>
      <c r="AM231" s="152"/>
      <c r="AN231" s="152"/>
      <c r="AO231" s="152"/>
      <c r="AP231" s="152"/>
      <c r="AQ231" s="152"/>
      <c r="AR231" s="152"/>
      <c r="AS231" s="152"/>
      <c r="AT231" s="152"/>
      <c r="AU231" s="152"/>
      <c r="AV231" s="11"/>
      <c r="AW231" s="11"/>
      <c r="AX231" s="11"/>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row>
    <row r="232" spans="1:128" ht="26.4">
      <c r="A232" s="150"/>
      <c r="B232" s="314" t="str">
        <f>+CONCATENATE(LEFT(B231,LEN(B231)-1),VALUE(RIGHT(B231,1))+1)</f>
        <v>A.II.6.5.5.1.2.1.3</v>
      </c>
      <c r="C232" s="306" t="s">
        <v>743</v>
      </c>
      <c r="D232" s="296" t="s">
        <v>608</v>
      </c>
      <c r="E232" s="294">
        <v>1</v>
      </c>
      <c r="F232" s="151" t="s">
        <v>939</v>
      </c>
      <c r="G232" s="151"/>
      <c r="H232" s="151"/>
      <c r="I232" s="151"/>
      <c r="J232" s="151"/>
      <c r="K232" s="152"/>
      <c r="L232" s="153"/>
      <c r="M232" s="152"/>
      <c r="N232" s="153"/>
      <c r="O232" s="152"/>
      <c r="P232" s="152"/>
      <c r="Q232" s="154"/>
      <c r="R232" s="154"/>
      <c r="S232" s="152"/>
      <c r="T232" s="152"/>
      <c r="U232" s="152"/>
      <c r="V232" s="152"/>
      <c r="W232" s="152"/>
      <c r="X232" s="152"/>
      <c r="Y232" s="152"/>
      <c r="Z232" s="155"/>
      <c r="AA232" s="155"/>
      <c r="AB232" s="155"/>
      <c r="AC232" s="151"/>
      <c r="AD232" s="156"/>
      <c r="AE232" s="157"/>
      <c r="AF232" s="152"/>
      <c r="AG232" s="152"/>
      <c r="AH232" s="152"/>
      <c r="AI232" s="152"/>
      <c r="AJ232" s="152"/>
      <c r="AK232" s="152"/>
      <c r="AL232" s="152"/>
      <c r="AM232" s="152"/>
      <c r="AN232" s="152"/>
      <c r="AO232" s="152"/>
      <c r="AP232" s="152"/>
      <c r="AQ232" s="152"/>
      <c r="AR232" s="152"/>
      <c r="AS232" s="152"/>
      <c r="AT232" s="152"/>
      <c r="AU232" s="152"/>
      <c r="AV232" s="11"/>
      <c r="AW232" s="11"/>
      <c r="AX232" s="11"/>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row>
    <row r="233" spans="1:128" ht="17.25" customHeight="1">
      <c r="A233" s="150"/>
      <c r="B233" s="313" t="str">
        <f>CONCATENATE(B228,".2")</f>
        <v>A.II.6.5.5.1.2.2</v>
      </c>
      <c r="C233" s="306" t="s">
        <v>681</v>
      </c>
      <c r="D233" s="296"/>
      <c r="E233" s="294"/>
      <c r="F233" s="151" t="s">
        <v>534</v>
      </c>
      <c r="G233" s="151"/>
      <c r="H233" s="151"/>
      <c r="I233" s="151"/>
      <c r="J233" s="151"/>
      <c r="K233" s="152"/>
      <c r="L233" s="153"/>
      <c r="M233" s="152"/>
      <c r="N233" s="153"/>
      <c r="O233" s="152"/>
      <c r="P233" s="152"/>
      <c r="Q233" s="154"/>
      <c r="R233" s="154"/>
      <c r="S233" s="152"/>
      <c r="T233" s="152"/>
      <c r="U233" s="152"/>
      <c r="V233" s="152"/>
      <c r="W233" s="152"/>
      <c r="X233" s="152"/>
      <c r="Y233" s="152"/>
      <c r="Z233" s="155"/>
      <c r="AA233" s="155"/>
      <c r="AB233" s="155"/>
      <c r="AC233" s="151"/>
      <c r="AD233" s="156"/>
      <c r="AE233" s="157"/>
      <c r="AF233" s="152"/>
      <c r="AG233" s="152"/>
      <c r="AH233" s="152"/>
      <c r="AI233" s="152"/>
      <c r="AJ233" s="152"/>
      <c r="AK233" s="152"/>
      <c r="AL233" s="152"/>
      <c r="AM233" s="152"/>
      <c r="AN233" s="152"/>
      <c r="AO233" s="152"/>
      <c r="AP233" s="152"/>
      <c r="AQ233" s="152"/>
      <c r="AR233" s="152"/>
      <c r="AS233" s="152"/>
      <c r="AT233" s="152"/>
      <c r="AU233" s="152"/>
      <c r="AV233" s="11"/>
      <c r="AW233" s="11"/>
      <c r="AX233" s="11"/>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row>
    <row r="234" spans="1:128" ht="18">
      <c r="A234" s="150"/>
      <c r="B234" s="313" t="str">
        <f>CONCATENATE(B233,".1")</f>
        <v>A.II.6.5.5.1.2.2.1</v>
      </c>
      <c r="C234" s="306" t="s">
        <v>744</v>
      </c>
      <c r="D234" s="296" t="s">
        <v>608</v>
      </c>
      <c r="E234" s="294">
        <v>2</v>
      </c>
      <c r="F234" s="151" t="s">
        <v>939</v>
      </c>
      <c r="G234" s="151"/>
      <c r="H234" s="151"/>
      <c r="I234" s="151"/>
      <c r="J234" s="151"/>
      <c r="K234" s="152"/>
      <c r="L234" s="153"/>
      <c r="M234" s="152"/>
      <c r="N234" s="153"/>
      <c r="O234" s="152"/>
      <c r="P234" s="152"/>
      <c r="Q234" s="154"/>
      <c r="R234" s="154"/>
      <c r="S234" s="152"/>
      <c r="T234" s="152"/>
      <c r="U234" s="152"/>
      <c r="V234" s="152"/>
      <c r="W234" s="152"/>
      <c r="X234" s="152"/>
      <c r="Y234" s="152"/>
      <c r="Z234" s="155"/>
      <c r="AA234" s="155"/>
      <c r="AB234" s="155"/>
      <c r="AC234" s="151"/>
      <c r="AD234" s="156"/>
      <c r="AE234" s="157"/>
      <c r="AF234" s="152"/>
      <c r="AG234" s="152"/>
      <c r="AH234" s="152"/>
      <c r="AI234" s="152"/>
      <c r="AJ234" s="152"/>
      <c r="AK234" s="152"/>
      <c r="AL234" s="152"/>
      <c r="AM234" s="152"/>
      <c r="AN234" s="152"/>
      <c r="AO234" s="152"/>
      <c r="AP234" s="152"/>
      <c r="AQ234" s="152"/>
      <c r="AR234" s="152"/>
      <c r="AS234" s="152"/>
      <c r="AT234" s="152"/>
      <c r="AU234" s="152"/>
      <c r="AV234" s="11"/>
      <c r="AW234" s="11"/>
      <c r="AX234" s="11"/>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row>
    <row r="235" spans="1:128" ht="17.25" customHeight="1">
      <c r="A235" s="150"/>
      <c r="B235" s="313" t="str">
        <f>CONCATENATE(B228,".3")</f>
        <v>A.II.6.5.5.1.2.3</v>
      </c>
      <c r="C235" s="306" t="s">
        <v>684</v>
      </c>
      <c r="D235" s="296"/>
      <c r="E235" s="294"/>
      <c r="F235" s="151" t="s">
        <v>534</v>
      </c>
      <c r="G235" s="151"/>
      <c r="H235" s="151"/>
      <c r="I235" s="151"/>
      <c r="J235" s="151"/>
      <c r="K235" s="152"/>
      <c r="L235" s="153"/>
      <c r="M235" s="152"/>
      <c r="N235" s="153"/>
      <c r="O235" s="152"/>
      <c r="P235" s="152"/>
      <c r="Q235" s="154"/>
      <c r="R235" s="154"/>
      <c r="S235" s="152"/>
      <c r="T235" s="152"/>
      <c r="U235" s="152"/>
      <c r="V235" s="152"/>
      <c r="W235" s="152"/>
      <c r="X235" s="152"/>
      <c r="Y235" s="152"/>
      <c r="Z235" s="155"/>
      <c r="AA235" s="155"/>
      <c r="AB235" s="155"/>
      <c r="AC235" s="151"/>
      <c r="AD235" s="156"/>
      <c r="AE235" s="157"/>
      <c r="AF235" s="152"/>
      <c r="AG235" s="152"/>
      <c r="AH235" s="152"/>
      <c r="AI235" s="152"/>
      <c r="AJ235" s="152"/>
      <c r="AK235" s="152"/>
      <c r="AL235" s="152"/>
      <c r="AM235" s="152"/>
      <c r="AN235" s="152"/>
      <c r="AO235" s="152"/>
      <c r="AP235" s="152"/>
      <c r="AQ235" s="152"/>
      <c r="AR235" s="152"/>
      <c r="AS235" s="152"/>
      <c r="AT235" s="152"/>
      <c r="AU235" s="152"/>
      <c r="AV235" s="11"/>
      <c r="AW235" s="11"/>
      <c r="AX235" s="11"/>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row>
    <row r="236" spans="1:128" ht="17.25" customHeight="1">
      <c r="A236" s="150"/>
      <c r="B236" s="313" t="str">
        <f>CONCATENATE(B235,".1")</f>
        <v>A.II.6.5.5.1.2.3.1</v>
      </c>
      <c r="C236" s="306" t="s">
        <v>745</v>
      </c>
      <c r="D236" s="296"/>
      <c r="E236" s="294"/>
      <c r="F236" s="151" t="s">
        <v>534</v>
      </c>
      <c r="G236" s="151"/>
      <c r="H236" s="151"/>
      <c r="I236" s="151"/>
      <c r="J236" s="151"/>
      <c r="K236" s="152"/>
      <c r="L236" s="153"/>
      <c r="M236" s="152"/>
      <c r="N236" s="153"/>
      <c r="O236" s="152"/>
      <c r="P236" s="152"/>
      <c r="Q236" s="154"/>
      <c r="R236" s="154"/>
      <c r="S236" s="152"/>
      <c r="T236" s="152"/>
      <c r="U236" s="152"/>
      <c r="V236" s="152"/>
      <c r="W236" s="152"/>
      <c r="X236" s="152"/>
      <c r="Y236" s="152"/>
      <c r="Z236" s="155"/>
      <c r="AA236" s="155"/>
      <c r="AB236" s="155"/>
      <c r="AC236" s="151"/>
      <c r="AD236" s="156"/>
      <c r="AE236" s="157"/>
      <c r="AF236" s="152"/>
      <c r="AG236" s="152"/>
      <c r="AH236" s="152"/>
      <c r="AI236" s="152"/>
      <c r="AJ236" s="152"/>
      <c r="AK236" s="152"/>
      <c r="AL236" s="152"/>
      <c r="AM236" s="152"/>
      <c r="AN236" s="152"/>
      <c r="AO236" s="152"/>
      <c r="AP236" s="152"/>
      <c r="AQ236" s="152"/>
      <c r="AR236" s="152"/>
      <c r="AS236" s="152"/>
      <c r="AT236" s="152"/>
      <c r="AU236" s="152"/>
      <c r="AV236" s="11"/>
      <c r="AW236" s="11"/>
      <c r="AX236" s="11"/>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row>
    <row r="237" spans="1:128" ht="17.25" customHeight="1">
      <c r="A237" s="150"/>
      <c r="B237" s="313" t="str">
        <f>CONCATENATE(B228,".4")</f>
        <v>A.II.6.5.5.1.2.4</v>
      </c>
      <c r="C237" s="306" t="s">
        <v>746</v>
      </c>
      <c r="D237" s="296"/>
      <c r="E237" s="294"/>
      <c r="F237" s="151" t="s">
        <v>534</v>
      </c>
      <c r="G237" s="151"/>
      <c r="H237" s="151"/>
      <c r="I237" s="151"/>
      <c r="J237" s="151"/>
      <c r="K237" s="152"/>
      <c r="L237" s="153"/>
      <c r="M237" s="152"/>
      <c r="N237" s="153"/>
      <c r="O237" s="152"/>
      <c r="P237" s="152"/>
      <c r="Q237" s="154"/>
      <c r="R237" s="154"/>
      <c r="S237" s="152"/>
      <c r="T237" s="152"/>
      <c r="U237" s="152"/>
      <c r="V237" s="152"/>
      <c r="W237" s="152"/>
      <c r="X237" s="152"/>
      <c r="Y237" s="152"/>
      <c r="Z237" s="155"/>
      <c r="AA237" s="155"/>
      <c r="AB237" s="155"/>
      <c r="AC237" s="151"/>
      <c r="AD237" s="156"/>
      <c r="AE237" s="157"/>
      <c r="AF237" s="152"/>
      <c r="AG237" s="152"/>
      <c r="AH237" s="152"/>
      <c r="AI237" s="152"/>
      <c r="AJ237" s="152"/>
      <c r="AK237" s="152"/>
      <c r="AL237" s="152"/>
      <c r="AM237" s="152"/>
      <c r="AN237" s="152"/>
      <c r="AO237" s="152"/>
      <c r="AP237" s="152"/>
      <c r="AQ237" s="152"/>
      <c r="AR237" s="152"/>
      <c r="AS237" s="152"/>
      <c r="AT237" s="152"/>
      <c r="AU237" s="152"/>
      <c r="AV237" s="11"/>
      <c r="AW237" s="11"/>
      <c r="AX237" s="11"/>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row>
    <row r="238" spans="1:128" ht="18">
      <c r="A238" s="150"/>
      <c r="B238" s="313" t="str">
        <f>CONCATENATE(B237,".1")</f>
        <v>A.II.6.5.5.1.2.4.1</v>
      </c>
      <c r="C238" s="306" t="s">
        <v>747</v>
      </c>
      <c r="D238" s="296" t="s">
        <v>608</v>
      </c>
      <c r="E238" s="294">
        <v>1</v>
      </c>
      <c r="F238" s="151" t="s">
        <v>939</v>
      </c>
      <c r="G238" s="151" t="s">
        <v>384</v>
      </c>
      <c r="H238" s="151">
        <v>626.6</v>
      </c>
      <c r="I238" s="230" t="s">
        <v>380</v>
      </c>
      <c r="J238" s="151"/>
      <c r="K238" s="152"/>
      <c r="L238" s="153"/>
      <c r="M238" s="152"/>
      <c r="N238" s="153"/>
      <c r="O238" s="152">
        <v>70</v>
      </c>
      <c r="P238" s="152">
        <v>75</v>
      </c>
      <c r="Q238" s="154"/>
      <c r="R238" s="154"/>
      <c r="S238" s="152"/>
      <c r="T238" s="152"/>
      <c r="U238" s="152"/>
      <c r="V238" s="152"/>
      <c r="W238" s="152"/>
      <c r="X238" s="152"/>
      <c r="Y238" s="152"/>
      <c r="Z238" s="155"/>
      <c r="AA238" s="155"/>
      <c r="AB238" s="155"/>
      <c r="AC238" s="151"/>
      <c r="AD238" s="156"/>
      <c r="AE238" s="157"/>
      <c r="AF238" s="152"/>
      <c r="AG238" s="152"/>
      <c r="AH238" s="152"/>
      <c r="AI238" s="152"/>
      <c r="AJ238" s="152"/>
      <c r="AK238" s="152"/>
      <c r="AL238" s="152"/>
      <c r="AM238" s="152"/>
      <c r="AN238" s="152"/>
      <c r="AO238" s="152"/>
      <c r="AP238" s="152"/>
      <c r="AQ238" s="152"/>
      <c r="AR238" s="152"/>
      <c r="AS238" s="152"/>
      <c r="AT238" s="152"/>
      <c r="AU238" s="152"/>
      <c r="AV238" s="11"/>
      <c r="AW238" s="11"/>
      <c r="AX238" s="11"/>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row>
    <row r="239" spans="1:128" ht="17.25" customHeight="1">
      <c r="A239" s="150"/>
      <c r="B239" s="313" t="str">
        <f>CONCATENATE(B228,".5")</f>
        <v>A.II.6.5.5.1.2.5</v>
      </c>
      <c r="C239" s="277" t="s">
        <v>678</v>
      </c>
      <c r="D239" s="296"/>
      <c r="E239" s="294"/>
      <c r="F239" s="151" t="s">
        <v>534</v>
      </c>
      <c r="G239" s="151"/>
      <c r="H239" s="151"/>
      <c r="I239" s="151"/>
      <c r="J239" s="151"/>
      <c r="K239" s="152"/>
      <c r="L239" s="153"/>
      <c r="M239" s="152"/>
      <c r="N239" s="153"/>
      <c r="O239" s="152"/>
      <c r="P239" s="152"/>
      <c r="Q239" s="154"/>
      <c r="R239" s="154"/>
      <c r="S239" s="152"/>
      <c r="T239" s="152"/>
      <c r="U239" s="152"/>
      <c r="V239" s="152"/>
      <c r="W239" s="152"/>
      <c r="X239" s="152"/>
      <c r="Y239" s="152"/>
      <c r="Z239" s="155"/>
      <c r="AA239" s="155"/>
      <c r="AB239" s="155"/>
      <c r="AC239" s="151"/>
      <c r="AD239" s="156"/>
      <c r="AE239" s="157"/>
      <c r="AF239" s="152"/>
      <c r="AG239" s="152"/>
      <c r="AH239" s="152"/>
      <c r="AI239" s="152"/>
      <c r="AJ239" s="152"/>
      <c r="AK239" s="152"/>
      <c r="AL239" s="152"/>
      <c r="AM239" s="152"/>
      <c r="AN239" s="152"/>
      <c r="AO239" s="152"/>
      <c r="AP239" s="152"/>
      <c r="AQ239" s="152"/>
      <c r="AR239" s="152"/>
      <c r="AS239" s="152"/>
      <c r="AT239" s="152"/>
      <c r="AU239" s="152"/>
      <c r="AV239" s="11"/>
      <c r="AW239" s="11"/>
      <c r="AX239" s="11"/>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row>
    <row r="240" spans="1:128" ht="17.25" customHeight="1">
      <c r="A240" s="150"/>
      <c r="B240" s="313" t="str">
        <f>CONCATENATE(B239,".1")</f>
        <v>A.II.6.5.5.1.2.5.1</v>
      </c>
      <c r="C240" s="306" t="s">
        <v>676</v>
      </c>
      <c r="D240" s="296"/>
      <c r="E240" s="294"/>
      <c r="F240" s="151" t="s">
        <v>534</v>
      </c>
      <c r="G240" s="151"/>
      <c r="H240" s="151"/>
      <c r="I240" s="151"/>
      <c r="J240" s="151"/>
      <c r="K240" s="152"/>
      <c r="L240" s="153"/>
      <c r="M240" s="152"/>
      <c r="N240" s="153"/>
      <c r="O240" s="152"/>
      <c r="P240" s="152"/>
      <c r="Q240" s="154"/>
      <c r="R240" s="154"/>
      <c r="S240" s="152"/>
      <c r="T240" s="152"/>
      <c r="U240" s="152"/>
      <c r="V240" s="152"/>
      <c r="W240" s="152"/>
      <c r="X240" s="152"/>
      <c r="Y240" s="152"/>
      <c r="Z240" s="155"/>
      <c r="AA240" s="155"/>
      <c r="AB240" s="155"/>
      <c r="AC240" s="151"/>
      <c r="AD240" s="156"/>
      <c r="AE240" s="157"/>
      <c r="AF240" s="152"/>
      <c r="AG240" s="152"/>
      <c r="AH240" s="152"/>
      <c r="AI240" s="152"/>
      <c r="AJ240" s="152"/>
      <c r="AK240" s="152"/>
      <c r="AL240" s="152"/>
      <c r="AM240" s="152"/>
      <c r="AN240" s="152"/>
      <c r="AO240" s="152"/>
      <c r="AP240" s="152"/>
      <c r="AQ240" s="152"/>
      <c r="AR240" s="152"/>
      <c r="AS240" s="152"/>
      <c r="AT240" s="152"/>
      <c r="AU240" s="152"/>
      <c r="AV240" s="11"/>
      <c r="AW240" s="11"/>
      <c r="AX240" s="11"/>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row>
    <row r="241" spans="1:128" ht="26.4">
      <c r="A241" s="150"/>
      <c r="B241" s="313" t="str">
        <f>CONCATENATE(B240,".1")</f>
        <v>A.II.6.5.5.1.2.5.1.1</v>
      </c>
      <c r="C241" s="306" t="s">
        <v>748</v>
      </c>
      <c r="D241" s="296" t="s">
        <v>608</v>
      </c>
      <c r="E241" s="294">
        <v>2</v>
      </c>
      <c r="F241" s="151" t="s">
        <v>939</v>
      </c>
      <c r="G241" s="151"/>
      <c r="H241" s="151"/>
      <c r="I241" s="151"/>
      <c r="J241" s="151"/>
      <c r="K241" s="152"/>
      <c r="L241" s="153"/>
      <c r="M241" s="152"/>
      <c r="N241" s="153"/>
      <c r="O241" s="152"/>
      <c r="P241" s="152"/>
      <c r="Q241" s="154"/>
      <c r="R241" s="154"/>
      <c r="S241" s="152"/>
      <c r="T241" s="152"/>
      <c r="U241" s="152"/>
      <c r="V241" s="152"/>
      <c r="W241" s="152"/>
      <c r="X241" s="152"/>
      <c r="Y241" s="152"/>
      <c r="Z241" s="155"/>
      <c r="AA241" s="155"/>
      <c r="AB241" s="155"/>
      <c r="AC241" s="151"/>
      <c r="AD241" s="156"/>
      <c r="AE241" s="157"/>
      <c r="AF241" s="152"/>
      <c r="AG241" s="152"/>
      <c r="AH241" s="152"/>
      <c r="AI241" s="152"/>
      <c r="AJ241" s="152"/>
      <c r="AK241" s="152"/>
      <c r="AL241" s="152"/>
      <c r="AM241" s="152"/>
      <c r="AN241" s="152"/>
      <c r="AO241" s="152"/>
      <c r="AP241" s="152"/>
      <c r="AQ241" s="152"/>
      <c r="AR241" s="152"/>
      <c r="AS241" s="152"/>
      <c r="AT241" s="152"/>
      <c r="AU241" s="152"/>
      <c r="AV241" s="11"/>
      <c r="AW241" s="11"/>
      <c r="AX241" s="11"/>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row>
    <row r="242" spans="1:128" ht="26.4">
      <c r="A242" s="150"/>
      <c r="B242" s="313" t="str">
        <f>CONCATENATE(B240,".2")</f>
        <v>A.II.6.5.5.1.2.5.1.2</v>
      </c>
      <c r="C242" s="306" t="s">
        <v>749</v>
      </c>
      <c r="D242" s="296" t="s">
        <v>608</v>
      </c>
      <c r="E242" s="294">
        <v>1</v>
      </c>
      <c r="F242" s="151" t="s">
        <v>939</v>
      </c>
      <c r="G242" s="151"/>
      <c r="H242" s="151"/>
      <c r="I242" s="151"/>
      <c r="J242" s="151"/>
      <c r="K242" s="152"/>
      <c r="L242" s="153"/>
      <c r="M242" s="152"/>
      <c r="N242" s="153"/>
      <c r="O242" s="152"/>
      <c r="P242" s="152"/>
      <c r="Q242" s="154"/>
      <c r="R242" s="154"/>
      <c r="S242" s="152"/>
      <c r="T242" s="152"/>
      <c r="U242" s="152"/>
      <c r="V242" s="152"/>
      <c r="W242" s="152"/>
      <c r="X242" s="152"/>
      <c r="Y242" s="152"/>
      <c r="Z242" s="155"/>
      <c r="AA242" s="155"/>
      <c r="AB242" s="155"/>
      <c r="AC242" s="151"/>
      <c r="AD242" s="156"/>
      <c r="AE242" s="157"/>
      <c r="AF242" s="152"/>
      <c r="AG242" s="152"/>
      <c r="AH242" s="152"/>
      <c r="AI242" s="152"/>
      <c r="AJ242" s="152"/>
      <c r="AK242" s="152"/>
      <c r="AL242" s="152"/>
      <c r="AM242" s="152"/>
      <c r="AN242" s="152"/>
      <c r="AO242" s="152"/>
      <c r="AP242" s="152"/>
      <c r="AQ242" s="152"/>
      <c r="AR242" s="152"/>
      <c r="AS242" s="152"/>
      <c r="AT242" s="152"/>
      <c r="AU242" s="152"/>
      <c r="AV242" s="11"/>
      <c r="AW242" s="11"/>
      <c r="AX242" s="11"/>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row>
    <row r="243" spans="1:128" ht="17.25" customHeight="1">
      <c r="A243" s="150"/>
      <c r="B243" s="313" t="str">
        <f>+CONCATENATE(LEFT(B240,LEN(B240)-1),VALUE(RIGHT(B240,1))+1)</f>
        <v>A.II.6.5.5.1.2.5.2</v>
      </c>
      <c r="C243" s="306" t="s">
        <v>712</v>
      </c>
      <c r="D243" s="296"/>
      <c r="E243" s="294"/>
      <c r="F243" s="151" t="s">
        <v>534</v>
      </c>
      <c r="G243" s="151"/>
      <c r="H243" s="151"/>
      <c r="I243" s="151"/>
      <c r="J243" s="151"/>
      <c r="K243" s="152"/>
      <c r="L243" s="153"/>
      <c r="M243" s="152"/>
      <c r="N243" s="153"/>
      <c r="O243" s="152"/>
      <c r="P243" s="152"/>
      <c r="Q243" s="154"/>
      <c r="R243" s="154"/>
      <c r="S243" s="152"/>
      <c r="T243" s="152"/>
      <c r="U243" s="152"/>
      <c r="V243" s="152"/>
      <c r="W243" s="152"/>
      <c r="X243" s="152"/>
      <c r="Y243" s="152"/>
      <c r="Z243" s="155"/>
      <c r="AA243" s="155"/>
      <c r="AB243" s="155"/>
      <c r="AC243" s="151"/>
      <c r="AD243" s="156"/>
      <c r="AE243" s="157"/>
      <c r="AF243" s="152"/>
      <c r="AG243" s="152"/>
      <c r="AH243" s="152"/>
      <c r="AI243" s="152"/>
      <c r="AJ243" s="152"/>
      <c r="AK243" s="152"/>
      <c r="AL243" s="152"/>
      <c r="AM243" s="152"/>
      <c r="AN243" s="152"/>
      <c r="AO243" s="152"/>
      <c r="AP243" s="152"/>
      <c r="AQ243" s="152"/>
      <c r="AR243" s="152"/>
      <c r="AS243" s="152"/>
      <c r="AT243" s="152"/>
      <c r="AU243" s="152"/>
      <c r="AV243" s="11"/>
      <c r="AW243" s="11"/>
      <c r="AX243" s="11"/>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row>
    <row r="244" spans="1:128" ht="26.4">
      <c r="A244" s="150"/>
      <c r="B244" s="313" t="str">
        <f>CONCATENATE(B243,".1")</f>
        <v>A.II.6.5.5.1.2.5.2.1</v>
      </c>
      <c r="C244" s="306" t="s">
        <v>750</v>
      </c>
      <c r="D244" s="296" t="s">
        <v>608</v>
      </c>
      <c r="E244" s="294">
        <v>1</v>
      </c>
      <c r="F244" s="151" t="s">
        <v>939</v>
      </c>
      <c r="G244" s="151"/>
      <c r="H244" s="151"/>
      <c r="I244" s="151"/>
      <c r="J244" s="151"/>
      <c r="K244" s="152"/>
      <c r="L244" s="153"/>
      <c r="M244" s="152"/>
      <c r="N244" s="153"/>
      <c r="O244" s="152"/>
      <c r="P244" s="152"/>
      <c r="Q244" s="154"/>
      <c r="R244" s="154"/>
      <c r="S244" s="152"/>
      <c r="T244" s="152"/>
      <c r="U244" s="152"/>
      <c r="V244" s="152"/>
      <c r="W244" s="152"/>
      <c r="X244" s="152"/>
      <c r="Y244" s="152"/>
      <c r="Z244" s="155"/>
      <c r="AA244" s="155"/>
      <c r="AB244" s="155"/>
      <c r="AC244" s="151"/>
      <c r="AD244" s="156"/>
      <c r="AE244" s="157"/>
      <c r="AF244" s="152"/>
      <c r="AG244" s="152"/>
      <c r="AH244" s="152"/>
      <c r="AI244" s="152"/>
      <c r="AJ244" s="152"/>
      <c r="AK244" s="152"/>
      <c r="AL244" s="152"/>
      <c r="AM244" s="152"/>
      <c r="AN244" s="152"/>
      <c r="AO244" s="152"/>
      <c r="AP244" s="152"/>
      <c r="AQ244" s="152"/>
      <c r="AR244" s="152"/>
      <c r="AS244" s="152"/>
      <c r="AT244" s="152"/>
      <c r="AU244" s="152"/>
      <c r="AV244" s="11"/>
      <c r="AW244" s="11"/>
      <c r="AX244" s="11"/>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row>
    <row r="245" spans="1:128" ht="17.25" customHeight="1">
      <c r="A245" s="150"/>
      <c r="B245" s="313" t="str">
        <f>+CONCATENATE(LEFT(B243,LEN(B243)-1),VALUE(RIGHT(B243,1))+1)</f>
        <v>A.II.6.5.5.1.2.5.3</v>
      </c>
      <c r="C245" s="306" t="s">
        <v>647</v>
      </c>
      <c r="D245" s="296"/>
      <c r="E245" s="294"/>
      <c r="F245" s="151" t="s">
        <v>534</v>
      </c>
      <c r="G245" s="151"/>
      <c r="H245" s="151"/>
      <c r="I245" s="151"/>
      <c r="J245" s="151"/>
      <c r="K245" s="152"/>
      <c r="L245" s="153"/>
      <c r="M245" s="152"/>
      <c r="N245" s="153"/>
      <c r="O245" s="152"/>
      <c r="P245" s="152"/>
      <c r="Q245" s="154"/>
      <c r="R245" s="154"/>
      <c r="S245" s="152"/>
      <c r="T245" s="152"/>
      <c r="U245" s="152"/>
      <c r="V245" s="152"/>
      <c r="W245" s="152"/>
      <c r="X245" s="152"/>
      <c r="Y245" s="152"/>
      <c r="Z245" s="155"/>
      <c r="AA245" s="155"/>
      <c r="AB245" s="155"/>
      <c r="AC245" s="151"/>
      <c r="AD245" s="156"/>
      <c r="AE245" s="157"/>
      <c r="AF245" s="152"/>
      <c r="AG245" s="152"/>
      <c r="AH245" s="152"/>
      <c r="AI245" s="152"/>
      <c r="AJ245" s="152"/>
      <c r="AK245" s="152"/>
      <c r="AL245" s="152"/>
      <c r="AM245" s="152"/>
      <c r="AN245" s="152"/>
      <c r="AO245" s="152"/>
      <c r="AP245" s="152"/>
      <c r="AQ245" s="152"/>
      <c r="AR245" s="152"/>
      <c r="AS245" s="152"/>
      <c r="AT245" s="152"/>
      <c r="AU245" s="152"/>
      <c r="AV245" s="11"/>
      <c r="AW245" s="11"/>
      <c r="AX245" s="11"/>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row>
    <row r="246" spans="1:128" ht="26.4">
      <c r="A246" s="150"/>
      <c r="B246" s="313" t="str">
        <f>CONCATENATE(B245,".1")</f>
        <v>A.II.6.5.5.1.2.5.3.1</v>
      </c>
      <c r="C246" s="306" t="s">
        <v>729</v>
      </c>
      <c r="D246" s="296" t="s">
        <v>608</v>
      </c>
      <c r="E246" s="294">
        <v>1</v>
      </c>
      <c r="F246" s="151" t="s">
        <v>939</v>
      </c>
      <c r="G246" s="151"/>
      <c r="H246" s="151"/>
      <c r="I246" s="151"/>
      <c r="J246" s="151"/>
      <c r="K246" s="152"/>
      <c r="L246" s="153"/>
      <c r="M246" s="152"/>
      <c r="N246" s="153"/>
      <c r="O246" s="152"/>
      <c r="P246" s="152"/>
      <c r="Q246" s="154"/>
      <c r="R246" s="154"/>
      <c r="S246" s="152"/>
      <c r="T246" s="152"/>
      <c r="U246" s="152"/>
      <c r="V246" s="152"/>
      <c r="W246" s="152"/>
      <c r="X246" s="152"/>
      <c r="Y246" s="152"/>
      <c r="Z246" s="155"/>
      <c r="AA246" s="155"/>
      <c r="AB246" s="155"/>
      <c r="AC246" s="151"/>
      <c r="AD246" s="156"/>
      <c r="AE246" s="157"/>
      <c r="AF246" s="152"/>
      <c r="AG246" s="152"/>
      <c r="AH246" s="152"/>
      <c r="AI246" s="152"/>
      <c r="AJ246" s="152"/>
      <c r="AK246" s="152"/>
      <c r="AL246" s="152"/>
      <c r="AM246" s="152"/>
      <c r="AN246" s="152"/>
      <c r="AO246" s="152"/>
      <c r="AP246" s="152"/>
      <c r="AQ246" s="152"/>
      <c r="AR246" s="152"/>
      <c r="AS246" s="152"/>
      <c r="AT246" s="152"/>
      <c r="AU246" s="152"/>
      <c r="AV246" s="11"/>
      <c r="AW246" s="11"/>
      <c r="AX246" s="11"/>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row>
    <row r="247" spans="1:128" ht="17.25" customHeight="1">
      <c r="A247" s="150"/>
      <c r="B247" s="313" t="str">
        <f>+CONCATENATE(LEFT(B245,LEN(B245)-1),VALUE(RIGHT(B245,1))+1)</f>
        <v>A.II.6.5.5.1.2.5.4</v>
      </c>
      <c r="C247" s="306" t="s">
        <v>751</v>
      </c>
      <c r="D247" s="296"/>
      <c r="E247" s="294"/>
      <c r="F247" s="151" t="s">
        <v>534</v>
      </c>
      <c r="G247" s="151"/>
      <c r="H247" s="151"/>
      <c r="I247" s="151"/>
      <c r="J247" s="151"/>
      <c r="K247" s="152"/>
      <c r="L247" s="153"/>
      <c r="M247" s="152"/>
      <c r="N247" s="153"/>
      <c r="O247" s="152"/>
      <c r="P247" s="152"/>
      <c r="Q247" s="154"/>
      <c r="R247" s="154"/>
      <c r="S247" s="152"/>
      <c r="T247" s="152"/>
      <c r="U247" s="152"/>
      <c r="V247" s="152"/>
      <c r="W247" s="152"/>
      <c r="X247" s="152"/>
      <c r="Y247" s="152"/>
      <c r="Z247" s="155"/>
      <c r="AA247" s="155"/>
      <c r="AB247" s="155"/>
      <c r="AC247" s="151"/>
      <c r="AD247" s="156"/>
      <c r="AE247" s="157"/>
      <c r="AF247" s="152"/>
      <c r="AG247" s="152"/>
      <c r="AH247" s="152"/>
      <c r="AI247" s="152"/>
      <c r="AJ247" s="152"/>
      <c r="AK247" s="152"/>
      <c r="AL247" s="152"/>
      <c r="AM247" s="152"/>
      <c r="AN247" s="152"/>
      <c r="AO247" s="152"/>
      <c r="AP247" s="152"/>
      <c r="AQ247" s="152"/>
      <c r="AR247" s="152"/>
      <c r="AS247" s="152"/>
      <c r="AT247" s="152"/>
      <c r="AU247" s="152"/>
      <c r="AV247" s="11"/>
      <c r="AW247" s="11"/>
      <c r="AX247" s="11"/>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row>
    <row r="248" spans="1:128" ht="26.4">
      <c r="A248" s="150"/>
      <c r="B248" s="313" t="str">
        <f>CONCATENATE(B247,".1")</f>
        <v>A.II.6.5.5.1.2.5.4.1</v>
      </c>
      <c r="C248" s="306" t="s">
        <v>752</v>
      </c>
      <c r="D248" s="296" t="s">
        <v>608</v>
      </c>
      <c r="E248" s="294">
        <v>1</v>
      </c>
      <c r="F248" s="151" t="s">
        <v>939</v>
      </c>
      <c r="G248" s="151"/>
      <c r="H248" s="151"/>
      <c r="I248" s="151"/>
      <c r="J248" s="151"/>
      <c r="K248" s="152"/>
      <c r="L248" s="153"/>
      <c r="M248" s="152"/>
      <c r="N248" s="153"/>
      <c r="O248" s="152"/>
      <c r="P248" s="152"/>
      <c r="Q248" s="154"/>
      <c r="R248" s="154"/>
      <c r="S248" s="152"/>
      <c r="T248" s="152"/>
      <c r="U248" s="152"/>
      <c r="V248" s="152"/>
      <c r="W248" s="152"/>
      <c r="X248" s="152"/>
      <c r="Y248" s="152"/>
      <c r="Z248" s="155"/>
      <c r="AA248" s="155"/>
      <c r="AB248" s="155"/>
      <c r="AC248" s="151"/>
      <c r="AD248" s="156"/>
      <c r="AE248" s="157"/>
      <c r="AF248" s="152"/>
      <c r="AG248" s="152"/>
      <c r="AH248" s="152"/>
      <c r="AI248" s="152"/>
      <c r="AJ248" s="152"/>
      <c r="AK248" s="152"/>
      <c r="AL248" s="152"/>
      <c r="AM248" s="152"/>
      <c r="AN248" s="152"/>
      <c r="AO248" s="152"/>
      <c r="AP248" s="152"/>
      <c r="AQ248" s="152"/>
      <c r="AR248" s="152"/>
      <c r="AS248" s="152"/>
      <c r="AT248" s="152"/>
      <c r="AU248" s="152"/>
      <c r="AV248" s="11"/>
      <c r="AW248" s="11"/>
      <c r="AX248" s="11"/>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row>
    <row r="249" spans="1:128" ht="17.25" customHeight="1">
      <c r="A249" s="150"/>
      <c r="B249" s="313" t="str">
        <f>+CONCATENATE(LEFT(B247,LEN(B247)-1),VALUE(RIGHT(B247,1))+1)</f>
        <v>A.II.6.5.5.1.2.5.5</v>
      </c>
      <c r="C249" s="306" t="s">
        <v>684</v>
      </c>
      <c r="D249" s="296"/>
      <c r="E249" s="294"/>
      <c r="F249" s="151" t="s">
        <v>534</v>
      </c>
      <c r="G249" s="151"/>
      <c r="H249" s="151"/>
      <c r="I249" s="151"/>
      <c r="J249" s="151"/>
      <c r="K249" s="152"/>
      <c r="L249" s="153"/>
      <c r="M249" s="152"/>
      <c r="N249" s="153"/>
      <c r="O249" s="152"/>
      <c r="P249" s="152"/>
      <c r="Q249" s="154"/>
      <c r="R249" s="154"/>
      <c r="S249" s="152"/>
      <c r="T249" s="152"/>
      <c r="U249" s="152"/>
      <c r="V249" s="152"/>
      <c r="W249" s="152"/>
      <c r="X249" s="152"/>
      <c r="Y249" s="152"/>
      <c r="Z249" s="155"/>
      <c r="AA249" s="155"/>
      <c r="AB249" s="155"/>
      <c r="AC249" s="151"/>
      <c r="AD249" s="156"/>
      <c r="AE249" s="157"/>
      <c r="AF249" s="152"/>
      <c r="AG249" s="152"/>
      <c r="AH249" s="152"/>
      <c r="AI249" s="152"/>
      <c r="AJ249" s="152"/>
      <c r="AK249" s="152"/>
      <c r="AL249" s="152"/>
      <c r="AM249" s="152"/>
      <c r="AN249" s="152"/>
      <c r="AO249" s="152"/>
      <c r="AP249" s="152"/>
      <c r="AQ249" s="152"/>
      <c r="AR249" s="152"/>
      <c r="AS249" s="152"/>
      <c r="AT249" s="152"/>
      <c r="AU249" s="152"/>
      <c r="AV249" s="11"/>
      <c r="AW249" s="11"/>
      <c r="AX249" s="11"/>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row>
    <row r="250" spans="1:128" ht="26.4">
      <c r="A250" s="150"/>
      <c r="B250" s="313" t="str">
        <f>CONCATENATE(B249,".1")</f>
        <v>A.II.6.5.5.1.2.5.5.1</v>
      </c>
      <c r="C250" s="306" t="s">
        <v>753</v>
      </c>
      <c r="D250" s="296" t="s">
        <v>608</v>
      </c>
      <c r="E250" s="294">
        <v>1</v>
      </c>
      <c r="F250" s="151" t="s">
        <v>939</v>
      </c>
      <c r="G250" s="151"/>
      <c r="H250" s="151"/>
      <c r="I250" s="151"/>
      <c r="J250" s="151"/>
      <c r="K250" s="152"/>
      <c r="L250" s="153"/>
      <c r="M250" s="152"/>
      <c r="N250" s="153"/>
      <c r="O250" s="152"/>
      <c r="P250" s="152"/>
      <c r="Q250" s="154"/>
      <c r="R250" s="154"/>
      <c r="S250" s="152"/>
      <c r="T250" s="152"/>
      <c r="U250" s="152"/>
      <c r="V250" s="152"/>
      <c r="W250" s="152"/>
      <c r="X250" s="152"/>
      <c r="Y250" s="152"/>
      <c r="Z250" s="155"/>
      <c r="AA250" s="155"/>
      <c r="AB250" s="155"/>
      <c r="AC250" s="151"/>
      <c r="AD250" s="156"/>
      <c r="AE250" s="157"/>
      <c r="AF250" s="152"/>
      <c r="AG250" s="152"/>
      <c r="AH250" s="152"/>
      <c r="AI250" s="152"/>
      <c r="AJ250" s="152"/>
      <c r="AK250" s="152"/>
      <c r="AL250" s="152"/>
      <c r="AM250" s="152"/>
      <c r="AN250" s="152"/>
      <c r="AO250" s="152"/>
      <c r="AP250" s="152"/>
      <c r="AQ250" s="152"/>
      <c r="AR250" s="152"/>
      <c r="AS250" s="152"/>
      <c r="AT250" s="152"/>
      <c r="AU250" s="152"/>
      <c r="AV250" s="11"/>
      <c r="AW250" s="11"/>
      <c r="AX250" s="11"/>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row>
    <row r="251" spans="1:128" ht="26.4">
      <c r="A251" s="150"/>
      <c r="B251" s="313" t="str">
        <f>+CONCATENATE(LEFT(B250,LEN(B250)-1),VALUE(RIGHT(B250,1))+1)</f>
        <v>A.II.6.5.5.1.2.5.5.2</v>
      </c>
      <c r="C251" s="306" t="s">
        <v>754</v>
      </c>
      <c r="D251" s="296" t="s">
        <v>608</v>
      </c>
      <c r="E251" s="294">
        <v>1</v>
      </c>
      <c r="F251" s="151" t="s">
        <v>939</v>
      </c>
      <c r="G251" s="151"/>
      <c r="H251" s="151"/>
      <c r="I251" s="151"/>
      <c r="J251" s="151"/>
      <c r="K251" s="152"/>
      <c r="L251" s="153"/>
      <c r="M251" s="152"/>
      <c r="N251" s="153"/>
      <c r="O251" s="152"/>
      <c r="P251" s="152"/>
      <c r="Q251" s="154"/>
      <c r="R251" s="154"/>
      <c r="S251" s="152"/>
      <c r="T251" s="152"/>
      <c r="U251" s="152"/>
      <c r="V251" s="152"/>
      <c r="W251" s="152"/>
      <c r="X251" s="152"/>
      <c r="Y251" s="152"/>
      <c r="Z251" s="155"/>
      <c r="AA251" s="155"/>
      <c r="AB251" s="155"/>
      <c r="AC251" s="151"/>
      <c r="AD251" s="156"/>
      <c r="AE251" s="157"/>
      <c r="AF251" s="152"/>
      <c r="AG251" s="152"/>
      <c r="AH251" s="152"/>
      <c r="AI251" s="152"/>
      <c r="AJ251" s="152"/>
      <c r="AK251" s="152"/>
      <c r="AL251" s="152"/>
      <c r="AM251" s="152"/>
      <c r="AN251" s="152"/>
      <c r="AO251" s="152"/>
      <c r="AP251" s="152"/>
      <c r="AQ251" s="152"/>
      <c r="AR251" s="152"/>
      <c r="AS251" s="152"/>
      <c r="AT251" s="152"/>
      <c r="AU251" s="152"/>
      <c r="AV251" s="11"/>
      <c r="AW251" s="11"/>
      <c r="AX251" s="11"/>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row>
    <row r="252" spans="1:128" ht="26.4">
      <c r="A252" s="150"/>
      <c r="B252" s="313" t="str">
        <f>+CONCATENATE(LEFT(B251,LEN(B251)-1),VALUE(RIGHT(B251,1))+1)</f>
        <v>A.II.6.5.5.1.2.5.5.3</v>
      </c>
      <c r="C252" s="306" t="s">
        <v>755</v>
      </c>
      <c r="D252" s="296" t="s">
        <v>608</v>
      </c>
      <c r="E252" s="294">
        <v>1</v>
      </c>
      <c r="F252" s="151" t="s">
        <v>939</v>
      </c>
      <c r="G252" s="151"/>
      <c r="H252" s="151"/>
      <c r="I252" s="151"/>
      <c r="J252" s="151"/>
      <c r="K252" s="152"/>
      <c r="L252" s="153"/>
      <c r="M252" s="152"/>
      <c r="N252" s="153"/>
      <c r="O252" s="152"/>
      <c r="P252" s="152"/>
      <c r="Q252" s="154"/>
      <c r="R252" s="154"/>
      <c r="S252" s="152"/>
      <c r="T252" s="152"/>
      <c r="U252" s="152"/>
      <c r="V252" s="152"/>
      <c r="W252" s="152"/>
      <c r="X252" s="152"/>
      <c r="Y252" s="152"/>
      <c r="Z252" s="155"/>
      <c r="AA252" s="155"/>
      <c r="AB252" s="155"/>
      <c r="AC252" s="151"/>
      <c r="AD252" s="156"/>
      <c r="AE252" s="157"/>
      <c r="AF252" s="152"/>
      <c r="AG252" s="152"/>
      <c r="AH252" s="152"/>
      <c r="AI252" s="152"/>
      <c r="AJ252" s="152"/>
      <c r="AK252" s="152"/>
      <c r="AL252" s="152"/>
      <c r="AM252" s="152"/>
      <c r="AN252" s="152"/>
      <c r="AO252" s="152"/>
      <c r="AP252" s="152"/>
      <c r="AQ252" s="152"/>
      <c r="AR252" s="152"/>
      <c r="AS252" s="152"/>
      <c r="AT252" s="152"/>
      <c r="AU252" s="152"/>
      <c r="AV252" s="11"/>
      <c r="AW252" s="11"/>
      <c r="AX252" s="11"/>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row>
    <row r="253" spans="1:128" ht="26.4">
      <c r="A253" s="150"/>
      <c r="B253" s="313" t="str">
        <f>+CONCATENATE(LEFT(B252,LEN(B252)-1),VALUE(RIGHT(B252,1))+1)</f>
        <v>A.II.6.5.5.1.2.5.5.4</v>
      </c>
      <c r="C253" s="306" t="s">
        <v>756</v>
      </c>
      <c r="D253" s="296" t="s">
        <v>608</v>
      </c>
      <c r="E253" s="294">
        <v>1</v>
      </c>
      <c r="F253" s="151" t="s">
        <v>939</v>
      </c>
      <c r="G253" s="151"/>
      <c r="H253" s="151"/>
      <c r="I253" s="151"/>
      <c r="J253" s="151"/>
      <c r="K253" s="152"/>
      <c r="L253" s="153"/>
      <c r="M253" s="152"/>
      <c r="N253" s="153"/>
      <c r="O253" s="152"/>
      <c r="P253" s="152"/>
      <c r="Q253" s="154"/>
      <c r="R253" s="154"/>
      <c r="S253" s="152"/>
      <c r="T253" s="152"/>
      <c r="U253" s="152"/>
      <c r="V253" s="152"/>
      <c r="W253" s="152"/>
      <c r="X253" s="152"/>
      <c r="Y253" s="152"/>
      <c r="Z253" s="155"/>
      <c r="AA253" s="155"/>
      <c r="AB253" s="155"/>
      <c r="AC253" s="151"/>
      <c r="AD253" s="156"/>
      <c r="AE253" s="157"/>
      <c r="AF253" s="152"/>
      <c r="AG253" s="152"/>
      <c r="AH253" s="152"/>
      <c r="AI253" s="152"/>
      <c r="AJ253" s="152"/>
      <c r="AK253" s="152"/>
      <c r="AL253" s="152"/>
      <c r="AM253" s="152"/>
      <c r="AN253" s="152"/>
      <c r="AO253" s="152"/>
      <c r="AP253" s="152"/>
      <c r="AQ253" s="152"/>
      <c r="AR253" s="152"/>
      <c r="AS253" s="152"/>
      <c r="AT253" s="152"/>
      <c r="AU253" s="152"/>
      <c r="AV253" s="11"/>
      <c r="AW253" s="11"/>
      <c r="AX253" s="11"/>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row>
    <row r="254" spans="1:128" ht="17.25" customHeight="1">
      <c r="A254" s="150"/>
      <c r="B254" s="313" t="str">
        <f>+CONCATENATE(LEFT(B249,LEN(B249)-1),VALUE(RIGHT(B249,1))+1)</f>
        <v>A.II.6.5.5.1.2.5.6</v>
      </c>
      <c r="C254" s="306" t="s">
        <v>205</v>
      </c>
      <c r="D254" s="296"/>
      <c r="E254" s="294"/>
      <c r="F254" s="151" t="s">
        <v>534</v>
      </c>
      <c r="G254" s="151"/>
      <c r="H254" s="151"/>
      <c r="I254" s="151"/>
      <c r="J254" s="151"/>
      <c r="K254" s="152"/>
      <c r="L254" s="153"/>
      <c r="M254" s="152"/>
      <c r="N254" s="153"/>
      <c r="O254" s="152"/>
      <c r="P254" s="152"/>
      <c r="Q254" s="154"/>
      <c r="R254" s="154"/>
      <c r="S254" s="152"/>
      <c r="T254" s="152"/>
      <c r="U254" s="152"/>
      <c r="V254" s="152"/>
      <c r="W254" s="152"/>
      <c r="X254" s="152"/>
      <c r="Y254" s="152"/>
      <c r="Z254" s="155"/>
      <c r="AA254" s="155"/>
      <c r="AB254" s="155"/>
      <c r="AC254" s="151"/>
      <c r="AD254" s="156"/>
      <c r="AE254" s="157"/>
      <c r="AF254" s="152"/>
      <c r="AG254" s="152"/>
      <c r="AH254" s="152"/>
      <c r="AI254" s="152"/>
      <c r="AJ254" s="152"/>
      <c r="AK254" s="152"/>
      <c r="AL254" s="152"/>
      <c r="AM254" s="152"/>
      <c r="AN254" s="152"/>
      <c r="AO254" s="152"/>
      <c r="AP254" s="152"/>
      <c r="AQ254" s="152"/>
      <c r="AR254" s="152"/>
      <c r="AS254" s="152"/>
      <c r="AT254" s="152"/>
      <c r="AU254" s="152"/>
      <c r="AV254" s="11"/>
      <c r="AW254" s="11"/>
      <c r="AX254" s="11"/>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row>
    <row r="255" spans="1:128" ht="26.4">
      <c r="A255" s="150"/>
      <c r="B255" s="313" t="str">
        <f>CONCATENATE(B254,".1")</f>
        <v>A.II.6.5.5.1.2.5.6.1</v>
      </c>
      <c r="C255" s="306" t="s">
        <v>757</v>
      </c>
      <c r="D255" s="296" t="s">
        <v>608</v>
      </c>
      <c r="E255" s="294">
        <v>1</v>
      </c>
      <c r="F255" s="151" t="s">
        <v>939</v>
      </c>
      <c r="G255" s="151"/>
      <c r="H255" s="151"/>
      <c r="I255" s="151"/>
      <c r="J255" s="151"/>
      <c r="K255" s="152"/>
      <c r="L255" s="153"/>
      <c r="M255" s="152"/>
      <c r="N255" s="153"/>
      <c r="O255" s="152"/>
      <c r="P255" s="152"/>
      <c r="Q255" s="154"/>
      <c r="R255" s="154"/>
      <c r="S255" s="152"/>
      <c r="T255" s="152"/>
      <c r="U255" s="152"/>
      <c r="V255" s="152"/>
      <c r="W255" s="152"/>
      <c r="X255" s="152"/>
      <c r="Y255" s="152"/>
      <c r="Z255" s="155"/>
      <c r="AA255" s="155"/>
      <c r="AB255" s="155"/>
      <c r="AC255" s="151"/>
      <c r="AD255" s="156"/>
      <c r="AE255" s="157"/>
      <c r="AF255" s="152"/>
      <c r="AG255" s="152"/>
      <c r="AH255" s="152"/>
      <c r="AI255" s="152"/>
      <c r="AJ255" s="152"/>
      <c r="AK255" s="152"/>
      <c r="AL255" s="152"/>
      <c r="AM255" s="152"/>
      <c r="AN255" s="152"/>
      <c r="AO255" s="152"/>
      <c r="AP255" s="152"/>
      <c r="AQ255" s="152"/>
      <c r="AR255" s="152"/>
      <c r="AS255" s="152"/>
      <c r="AT255" s="152"/>
      <c r="AU255" s="152"/>
      <c r="AV255" s="11"/>
      <c r="AW255" s="11"/>
      <c r="AX255" s="11"/>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row>
    <row r="256" spans="1:128" ht="17.25" customHeight="1">
      <c r="A256" s="150"/>
      <c r="B256" s="313" t="str">
        <f>+CONCATENATE(LEFT(B239,LEN(B239)-1),VALUE(RIGHT(B239,1))+1)</f>
        <v>A.II.6.5.5.1.2.6</v>
      </c>
      <c r="C256" s="291" t="s">
        <v>758</v>
      </c>
      <c r="D256" s="296"/>
      <c r="E256" s="294"/>
      <c r="F256" s="151" t="s">
        <v>534</v>
      </c>
      <c r="G256" s="151"/>
      <c r="H256" s="151"/>
      <c r="I256" s="151"/>
      <c r="J256" s="151"/>
      <c r="K256" s="152"/>
      <c r="L256" s="153"/>
      <c r="M256" s="152"/>
      <c r="N256" s="153"/>
      <c r="O256" s="152"/>
      <c r="P256" s="152"/>
      <c r="Q256" s="154"/>
      <c r="R256" s="154"/>
      <c r="S256" s="152"/>
      <c r="T256" s="152"/>
      <c r="U256" s="152"/>
      <c r="V256" s="152"/>
      <c r="W256" s="152"/>
      <c r="X256" s="152"/>
      <c r="Y256" s="152"/>
      <c r="Z256" s="155"/>
      <c r="AA256" s="155"/>
      <c r="AB256" s="155"/>
      <c r="AC256" s="151"/>
      <c r="AD256" s="156"/>
      <c r="AE256" s="157"/>
      <c r="AF256" s="152"/>
      <c r="AG256" s="152"/>
      <c r="AH256" s="152"/>
      <c r="AI256" s="152"/>
      <c r="AJ256" s="152"/>
      <c r="AK256" s="152"/>
      <c r="AL256" s="152"/>
      <c r="AM256" s="152"/>
      <c r="AN256" s="152"/>
      <c r="AO256" s="152"/>
      <c r="AP256" s="152"/>
      <c r="AQ256" s="152"/>
      <c r="AR256" s="152"/>
      <c r="AS256" s="152"/>
      <c r="AT256" s="152"/>
      <c r="AU256" s="152"/>
      <c r="AV256" s="11"/>
      <c r="AW256" s="11"/>
      <c r="AX256" s="11"/>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row>
    <row r="257" spans="1:128" ht="26.4">
      <c r="A257" s="150"/>
      <c r="B257" s="313" t="str">
        <f>CONCATENATE(B256,".1")</f>
        <v>A.II.6.5.5.1.2.6.1</v>
      </c>
      <c r="C257" s="306" t="s">
        <v>759</v>
      </c>
      <c r="D257" s="296" t="s">
        <v>608</v>
      </c>
      <c r="E257" s="294">
        <v>1</v>
      </c>
      <c r="F257" s="151" t="s">
        <v>939</v>
      </c>
      <c r="G257" s="151"/>
      <c r="H257" s="151"/>
      <c r="I257" s="151"/>
      <c r="J257" s="151"/>
      <c r="K257" s="152"/>
      <c r="L257" s="153"/>
      <c r="M257" s="152"/>
      <c r="N257" s="153"/>
      <c r="O257" s="152"/>
      <c r="P257" s="152"/>
      <c r="Q257" s="154"/>
      <c r="R257" s="154"/>
      <c r="S257" s="152"/>
      <c r="T257" s="152"/>
      <c r="U257" s="152"/>
      <c r="V257" s="152"/>
      <c r="W257" s="152"/>
      <c r="X257" s="152"/>
      <c r="Y257" s="152"/>
      <c r="Z257" s="155"/>
      <c r="AA257" s="155"/>
      <c r="AB257" s="155"/>
      <c r="AC257" s="151"/>
      <c r="AD257" s="156"/>
      <c r="AE257" s="157"/>
      <c r="AF257" s="152"/>
      <c r="AG257" s="152"/>
      <c r="AH257" s="152"/>
      <c r="AI257" s="152"/>
      <c r="AJ257" s="152"/>
      <c r="AK257" s="152"/>
      <c r="AL257" s="152"/>
      <c r="AM257" s="152"/>
      <c r="AN257" s="152"/>
      <c r="AO257" s="152"/>
      <c r="AP257" s="152"/>
      <c r="AQ257" s="152"/>
      <c r="AR257" s="152"/>
      <c r="AS257" s="152"/>
      <c r="AT257" s="152"/>
      <c r="AU257" s="152"/>
      <c r="AV257" s="11"/>
      <c r="AW257" s="11"/>
      <c r="AX257" s="11"/>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row>
    <row r="258" spans="1:128" ht="17.25" customHeight="1">
      <c r="A258" s="150"/>
      <c r="B258" s="313" t="str">
        <f>+CONCATENATE(LEFT(B239,LEN(B239)-1),VALUE(RIGHT(B239,1))+1)</f>
        <v>A.II.6.5.5.1.2.6</v>
      </c>
      <c r="C258" s="307" t="s">
        <v>760</v>
      </c>
      <c r="D258" s="296"/>
      <c r="E258" s="294"/>
      <c r="F258" s="151" t="s">
        <v>534</v>
      </c>
      <c r="G258" s="151"/>
      <c r="H258" s="151"/>
      <c r="I258" s="151"/>
      <c r="J258" s="151"/>
      <c r="K258" s="152"/>
      <c r="L258" s="153"/>
      <c r="M258" s="152"/>
      <c r="N258" s="153"/>
      <c r="O258" s="152"/>
      <c r="P258" s="152"/>
      <c r="Q258" s="154"/>
      <c r="R258" s="154"/>
      <c r="S258" s="152"/>
      <c r="T258" s="152"/>
      <c r="U258" s="152"/>
      <c r="V258" s="152"/>
      <c r="W258" s="152"/>
      <c r="X258" s="152"/>
      <c r="Y258" s="152"/>
      <c r="Z258" s="155"/>
      <c r="AA258" s="155"/>
      <c r="AB258" s="155"/>
      <c r="AC258" s="151"/>
      <c r="AD258" s="156"/>
      <c r="AE258" s="157"/>
      <c r="AF258" s="152"/>
      <c r="AG258" s="152"/>
      <c r="AH258" s="152"/>
      <c r="AI258" s="152"/>
      <c r="AJ258" s="152"/>
      <c r="AK258" s="152"/>
      <c r="AL258" s="152"/>
      <c r="AM258" s="152"/>
      <c r="AN258" s="152"/>
      <c r="AO258" s="152"/>
      <c r="AP258" s="152"/>
      <c r="AQ258" s="152"/>
      <c r="AR258" s="152"/>
      <c r="AS258" s="152"/>
      <c r="AT258" s="152"/>
      <c r="AU258" s="152"/>
      <c r="AV258" s="11"/>
      <c r="AW258" s="11"/>
      <c r="AX258" s="11"/>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row>
    <row r="259" spans="1:128" ht="26.4">
      <c r="A259" s="150"/>
      <c r="B259" s="313" t="str">
        <f>CONCATENATE(B258,".1")</f>
        <v>A.II.6.5.5.1.2.6.1</v>
      </c>
      <c r="C259" s="306" t="s">
        <v>761</v>
      </c>
      <c r="D259" s="296" t="s">
        <v>608</v>
      </c>
      <c r="E259" s="294">
        <v>1</v>
      </c>
      <c r="F259" s="151" t="s">
        <v>939</v>
      </c>
      <c r="G259" s="151"/>
      <c r="H259" s="151"/>
      <c r="I259" s="151"/>
      <c r="J259" s="151"/>
      <c r="K259" s="152"/>
      <c r="L259" s="153"/>
      <c r="M259" s="152"/>
      <c r="N259" s="153"/>
      <c r="O259" s="152"/>
      <c r="P259" s="152"/>
      <c r="Q259" s="154"/>
      <c r="R259" s="154"/>
      <c r="S259" s="152"/>
      <c r="T259" s="152"/>
      <c r="U259" s="152"/>
      <c r="V259" s="152"/>
      <c r="W259" s="152"/>
      <c r="X259" s="152"/>
      <c r="Y259" s="152"/>
      <c r="Z259" s="155"/>
      <c r="AA259" s="155"/>
      <c r="AB259" s="155"/>
      <c r="AC259" s="151"/>
      <c r="AD259" s="156"/>
      <c r="AE259" s="157"/>
      <c r="AF259" s="152"/>
      <c r="AG259" s="152"/>
      <c r="AH259" s="152"/>
      <c r="AI259" s="152"/>
      <c r="AJ259" s="152"/>
      <c r="AK259" s="152"/>
      <c r="AL259" s="152"/>
      <c r="AM259" s="152"/>
      <c r="AN259" s="152"/>
      <c r="AO259" s="152"/>
      <c r="AP259" s="152"/>
      <c r="AQ259" s="152"/>
      <c r="AR259" s="152"/>
      <c r="AS259" s="152"/>
      <c r="AT259" s="152"/>
      <c r="AU259" s="152"/>
      <c r="AV259" s="11"/>
      <c r="AW259" s="11"/>
      <c r="AX259" s="11"/>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row>
    <row r="260" spans="1:128" ht="26.4">
      <c r="A260" s="150"/>
      <c r="B260" s="313" t="str">
        <f>CONCATENATE(B258,".2")</f>
        <v>A.II.6.5.5.1.2.6.2</v>
      </c>
      <c r="C260" s="306" t="s">
        <v>762</v>
      </c>
      <c r="D260" s="296" t="s">
        <v>608</v>
      </c>
      <c r="E260" s="294">
        <v>1</v>
      </c>
      <c r="F260" s="151" t="s">
        <v>939</v>
      </c>
      <c r="G260" s="151"/>
      <c r="H260" s="151"/>
      <c r="I260" s="151"/>
      <c r="J260" s="151"/>
      <c r="K260" s="152"/>
      <c r="L260" s="153"/>
      <c r="M260" s="152"/>
      <c r="N260" s="153"/>
      <c r="O260" s="152"/>
      <c r="P260" s="152"/>
      <c r="Q260" s="154"/>
      <c r="R260" s="154"/>
      <c r="S260" s="152"/>
      <c r="T260" s="152"/>
      <c r="U260" s="152"/>
      <c r="V260" s="152"/>
      <c r="W260" s="152"/>
      <c r="X260" s="152"/>
      <c r="Y260" s="152"/>
      <c r="Z260" s="155"/>
      <c r="AA260" s="155"/>
      <c r="AB260" s="155"/>
      <c r="AC260" s="151"/>
      <c r="AD260" s="156"/>
      <c r="AE260" s="157"/>
      <c r="AF260" s="152"/>
      <c r="AG260" s="152"/>
      <c r="AH260" s="152"/>
      <c r="AI260" s="152"/>
      <c r="AJ260" s="152"/>
      <c r="AK260" s="152"/>
      <c r="AL260" s="152"/>
      <c r="AM260" s="152"/>
      <c r="AN260" s="152"/>
      <c r="AO260" s="152"/>
      <c r="AP260" s="152"/>
      <c r="AQ260" s="152"/>
      <c r="AR260" s="152"/>
      <c r="AS260" s="152"/>
      <c r="AT260" s="152"/>
      <c r="AU260" s="152"/>
      <c r="AV260" s="11"/>
      <c r="AW260" s="11"/>
      <c r="AX260" s="11"/>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row>
    <row r="261" spans="1:128" ht="26.4">
      <c r="A261" s="150"/>
      <c r="B261" s="311" t="str">
        <f>+CONCATENATE(LEFT(B260,LEN(B260)-1),VALUE(RIGHT(B260,1))+1)</f>
        <v>A.II.6.5.5.1.2.6.3</v>
      </c>
      <c r="C261" s="306" t="s">
        <v>763</v>
      </c>
      <c r="D261" s="315" t="s">
        <v>608</v>
      </c>
      <c r="E261" s="294">
        <v>1</v>
      </c>
      <c r="F261" s="151" t="s">
        <v>939</v>
      </c>
      <c r="G261" s="151"/>
      <c r="H261" s="151"/>
      <c r="I261" s="151"/>
      <c r="J261" s="151"/>
      <c r="K261" s="152"/>
      <c r="L261" s="153"/>
      <c r="M261" s="152"/>
      <c r="N261" s="153"/>
      <c r="O261" s="152"/>
      <c r="P261" s="152"/>
      <c r="Q261" s="154"/>
      <c r="R261" s="154"/>
      <c r="S261" s="152"/>
      <c r="T261" s="152"/>
      <c r="U261" s="152"/>
      <c r="V261" s="152"/>
      <c r="W261" s="152"/>
      <c r="X261" s="152"/>
      <c r="Y261" s="152"/>
      <c r="Z261" s="155"/>
      <c r="AA261" s="155"/>
      <c r="AB261" s="155"/>
      <c r="AC261" s="151"/>
      <c r="AD261" s="156"/>
      <c r="AE261" s="157"/>
      <c r="AF261" s="152"/>
      <c r="AG261" s="152"/>
      <c r="AH261" s="152"/>
      <c r="AI261" s="152"/>
      <c r="AJ261" s="152"/>
      <c r="AK261" s="152"/>
      <c r="AL261" s="152"/>
      <c r="AM261" s="152"/>
      <c r="AN261" s="152"/>
      <c r="AO261" s="152"/>
      <c r="AP261" s="152"/>
      <c r="AQ261" s="152"/>
      <c r="AR261" s="152"/>
      <c r="AS261" s="152"/>
      <c r="AT261" s="152"/>
      <c r="AU261" s="152"/>
      <c r="AV261" s="11"/>
      <c r="AW261" s="11"/>
      <c r="AX261" s="11"/>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row>
    <row r="262" spans="1:128" ht="39.6">
      <c r="A262" s="150"/>
      <c r="B262" s="311" t="str">
        <f>+CONCATENATE(LEFT(B261,LEN(B261)-1),VALUE(RIGHT(B261,1))+1)</f>
        <v>A.II.6.5.5.1.2.6.4</v>
      </c>
      <c r="C262" s="291" t="s">
        <v>764</v>
      </c>
      <c r="D262" s="296" t="s">
        <v>608</v>
      </c>
      <c r="E262" s="279">
        <v>1</v>
      </c>
      <c r="F262" s="151" t="s">
        <v>939</v>
      </c>
      <c r="G262" s="151"/>
      <c r="H262" s="151"/>
      <c r="I262" s="151"/>
      <c r="J262" s="151"/>
      <c r="K262" s="152"/>
      <c r="L262" s="153"/>
      <c r="M262" s="152"/>
      <c r="N262" s="153"/>
      <c r="O262" s="152"/>
      <c r="P262" s="152"/>
      <c r="Q262" s="154"/>
      <c r="R262" s="154"/>
      <c r="S262" s="152"/>
      <c r="T262" s="152"/>
      <c r="U262" s="152"/>
      <c r="V262" s="152"/>
      <c r="W262" s="152"/>
      <c r="X262" s="152"/>
      <c r="Y262" s="152"/>
      <c r="Z262" s="155"/>
      <c r="AA262" s="155"/>
      <c r="AB262" s="155"/>
      <c r="AC262" s="151"/>
      <c r="AD262" s="156"/>
      <c r="AE262" s="157"/>
      <c r="AF262" s="152"/>
      <c r="AG262" s="152"/>
      <c r="AH262" s="152"/>
      <c r="AI262" s="152"/>
      <c r="AJ262" s="152"/>
      <c r="AK262" s="152"/>
      <c r="AL262" s="152"/>
      <c r="AM262" s="152"/>
      <c r="AN262" s="152"/>
      <c r="AO262" s="152"/>
      <c r="AP262" s="152"/>
      <c r="AQ262" s="152"/>
      <c r="AR262" s="152"/>
      <c r="AS262" s="152"/>
      <c r="AT262" s="152"/>
      <c r="AU262" s="152"/>
      <c r="AV262" s="11"/>
      <c r="AW262" s="11"/>
      <c r="AX262" s="11"/>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row>
    <row r="263" spans="1:128" ht="39.6">
      <c r="A263" s="150"/>
      <c r="B263" s="311" t="str">
        <f>+CONCATENATE(LEFT(B262,LEN(B262)-1),VALUE(RIGHT(B262,1))+1)</f>
        <v>A.II.6.5.5.1.2.6.5</v>
      </c>
      <c r="C263" s="303" t="s">
        <v>702</v>
      </c>
      <c r="D263" s="283" t="s">
        <v>608</v>
      </c>
      <c r="E263" s="294">
        <v>1</v>
      </c>
      <c r="F263" s="151" t="s">
        <v>939</v>
      </c>
      <c r="G263" s="151"/>
      <c r="H263" s="151"/>
      <c r="I263" s="151"/>
      <c r="J263" s="151"/>
      <c r="K263" s="152"/>
      <c r="L263" s="153"/>
      <c r="M263" s="152"/>
      <c r="N263" s="153"/>
      <c r="O263" s="152"/>
      <c r="P263" s="152"/>
      <c r="Q263" s="154"/>
      <c r="R263" s="154"/>
      <c r="S263" s="152"/>
      <c r="T263" s="152"/>
      <c r="U263" s="152"/>
      <c r="V263" s="152"/>
      <c r="W263" s="152"/>
      <c r="X263" s="152"/>
      <c r="Y263" s="152"/>
      <c r="Z263" s="155"/>
      <c r="AA263" s="155"/>
      <c r="AB263" s="155"/>
      <c r="AC263" s="151"/>
      <c r="AD263" s="156"/>
      <c r="AE263" s="157"/>
      <c r="AF263" s="152"/>
      <c r="AG263" s="152"/>
      <c r="AH263" s="152"/>
      <c r="AI263" s="152"/>
      <c r="AJ263" s="152"/>
      <c r="AK263" s="152"/>
      <c r="AL263" s="152"/>
      <c r="AM263" s="152"/>
      <c r="AN263" s="152"/>
      <c r="AO263" s="152"/>
      <c r="AP263" s="152"/>
      <c r="AQ263" s="152"/>
      <c r="AR263" s="152"/>
      <c r="AS263" s="152"/>
      <c r="AT263" s="152"/>
      <c r="AU263" s="152"/>
      <c r="AV263" s="11"/>
      <c r="AW263" s="11"/>
      <c r="AX263" s="11"/>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row>
    <row r="264" spans="1:128" ht="17.25" customHeight="1">
      <c r="A264" s="150"/>
      <c r="B264" s="311" t="str">
        <f>+CONCATENATE(LEFT(B258,LEN(B258)-1),VALUE(RIGHT(B258,1))+1)</f>
        <v>A.II.6.5.5.1.2.7</v>
      </c>
      <c r="C264" s="277" t="s">
        <v>687</v>
      </c>
      <c r="D264" s="296"/>
      <c r="E264" s="294"/>
      <c r="F264" s="151" t="s">
        <v>534</v>
      </c>
      <c r="G264" s="151"/>
      <c r="H264" s="151"/>
      <c r="I264" s="151"/>
      <c r="J264" s="151"/>
      <c r="K264" s="152"/>
      <c r="L264" s="153"/>
      <c r="M264" s="152"/>
      <c r="N264" s="153"/>
      <c r="O264" s="152"/>
      <c r="P264" s="152"/>
      <c r="Q264" s="154"/>
      <c r="R264" s="154"/>
      <c r="S264" s="152"/>
      <c r="T264" s="152"/>
      <c r="U264" s="152"/>
      <c r="V264" s="152"/>
      <c r="W264" s="152"/>
      <c r="X264" s="152"/>
      <c r="Y264" s="152"/>
      <c r="Z264" s="155"/>
      <c r="AA264" s="155"/>
      <c r="AB264" s="155"/>
      <c r="AC264" s="151"/>
      <c r="AD264" s="156"/>
      <c r="AE264" s="157"/>
      <c r="AF264" s="152"/>
      <c r="AG264" s="152"/>
      <c r="AH264" s="152"/>
      <c r="AI264" s="152"/>
      <c r="AJ264" s="152"/>
      <c r="AK264" s="152"/>
      <c r="AL264" s="152"/>
      <c r="AM264" s="152"/>
      <c r="AN264" s="152"/>
      <c r="AO264" s="152"/>
      <c r="AP264" s="152"/>
      <c r="AQ264" s="152"/>
      <c r="AR264" s="152"/>
      <c r="AS264" s="152"/>
      <c r="AT264" s="152"/>
      <c r="AU264" s="152"/>
      <c r="AV264" s="11"/>
      <c r="AW264" s="11"/>
      <c r="AX264" s="11"/>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row>
    <row r="265" spans="1:128" ht="26.4">
      <c r="A265" s="150"/>
      <c r="B265" s="313" t="str">
        <f>CONCATENATE(B264,".1")</f>
        <v>A.II.6.5.5.1.2.7.1</v>
      </c>
      <c r="C265" s="277" t="s">
        <v>765</v>
      </c>
      <c r="D265" s="283" t="s">
        <v>608</v>
      </c>
      <c r="E265" s="294">
        <v>2</v>
      </c>
      <c r="F265" s="151" t="s">
        <v>939</v>
      </c>
      <c r="G265" s="151"/>
      <c r="H265" s="151"/>
      <c r="I265" s="151"/>
      <c r="J265" s="151"/>
      <c r="K265" s="152"/>
      <c r="L265" s="153"/>
      <c r="M265" s="152"/>
      <c r="N265" s="153"/>
      <c r="O265" s="152"/>
      <c r="P265" s="152"/>
      <c r="Q265" s="154"/>
      <c r="R265" s="154"/>
      <c r="S265" s="152"/>
      <c r="T265" s="152"/>
      <c r="U265" s="152"/>
      <c r="V265" s="152"/>
      <c r="W265" s="152"/>
      <c r="X265" s="152"/>
      <c r="Y265" s="152"/>
      <c r="Z265" s="155"/>
      <c r="AA265" s="155"/>
      <c r="AB265" s="155"/>
      <c r="AC265" s="151"/>
      <c r="AD265" s="156"/>
      <c r="AE265" s="157"/>
      <c r="AF265" s="152"/>
      <c r="AG265" s="152"/>
      <c r="AH265" s="152"/>
      <c r="AI265" s="152"/>
      <c r="AJ265" s="152"/>
      <c r="AK265" s="152"/>
      <c r="AL265" s="152"/>
      <c r="AM265" s="152"/>
      <c r="AN265" s="152"/>
      <c r="AO265" s="152"/>
      <c r="AP265" s="152"/>
      <c r="AQ265" s="152"/>
      <c r="AR265" s="152"/>
      <c r="AS265" s="152"/>
      <c r="AT265" s="152"/>
      <c r="AU265" s="152"/>
      <c r="AV265" s="11"/>
      <c r="AW265" s="11"/>
      <c r="AX265" s="11"/>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row>
    <row r="266" spans="1:128" ht="17.25" customHeight="1">
      <c r="A266" s="150"/>
      <c r="B266" s="311" t="str">
        <f>+CONCATENATE(LEFT(B224,LEN(B224)-1),VALUE(RIGHT(B224,1))+1)</f>
        <v>A.II.6.5.6</v>
      </c>
      <c r="C266" s="277" t="s">
        <v>766</v>
      </c>
      <c r="D266" s="283"/>
      <c r="E266" s="294"/>
      <c r="F266" s="151" t="s">
        <v>534</v>
      </c>
      <c r="G266" s="151"/>
      <c r="H266" s="151"/>
      <c r="I266" s="151"/>
      <c r="J266" s="151"/>
      <c r="K266" s="152"/>
      <c r="L266" s="153"/>
      <c r="M266" s="152"/>
      <c r="N266" s="153"/>
      <c r="O266" s="152"/>
      <c r="P266" s="152"/>
      <c r="Q266" s="154"/>
      <c r="R266" s="154"/>
      <c r="S266" s="152"/>
      <c r="T266" s="152"/>
      <c r="U266" s="152"/>
      <c r="V266" s="152"/>
      <c r="W266" s="152"/>
      <c r="X266" s="152"/>
      <c r="Y266" s="152"/>
      <c r="Z266" s="155"/>
      <c r="AA266" s="155"/>
      <c r="AB266" s="155"/>
      <c r="AC266" s="151"/>
      <c r="AD266" s="156"/>
      <c r="AE266" s="157"/>
      <c r="AF266" s="152"/>
      <c r="AG266" s="152"/>
      <c r="AH266" s="152"/>
      <c r="AI266" s="152"/>
      <c r="AJ266" s="152"/>
      <c r="AK266" s="152"/>
      <c r="AL266" s="152"/>
      <c r="AM266" s="152"/>
      <c r="AN266" s="152"/>
      <c r="AO266" s="152"/>
      <c r="AP266" s="152"/>
      <c r="AQ266" s="152"/>
      <c r="AR266" s="152"/>
      <c r="AS266" s="152"/>
      <c r="AT266" s="152"/>
      <c r="AU266" s="152"/>
      <c r="AV266" s="11"/>
      <c r="AW266" s="11"/>
      <c r="AX266" s="11"/>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row>
    <row r="267" spans="1:128" ht="17.25" customHeight="1">
      <c r="A267" s="150"/>
      <c r="B267" s="305" t="str">
        <f>CONCATENATE(B266,".1")</f>
        <v>A.II.6.5.6.1</v>
      </c>
      <c r="C267" s="303" t="s">
        <v>767</v>
      </c>
      <c r="D267" s="283"/>
      <c r="E267" s="294"/>
      <c r="F267" s="151" t="s">
        <v>534</v>
      </c>
      <c r="G267" s="151"/>
      <c r="H267" s="151"/>
      <c r="I267" s="151"/>
      <c r="J267" s="151"/>
      <c r="K267" s="152"/>
      <c r="L267" s="153"/>
      <c r="M267" s="152"/>
      <c r="N267" s="153"/>
      <c r="O267" s="152"/>
      <c r="P267" s="152"/>
      <c r="Q267" s="154"/>
      <c r="R267" s="154"/>
      <c r="S267" s="152"/>
      <c r="T267" s="152"/>
      <c r="U267" s="152"/>
      <c r="V267" s="152"/>
      <c r="W267" s="152"/>
      <c r="X267" s="152"/>
      <c r="Y267" s="152"/>
      <c r="Z267" s="155"/>
      <c r="AA267" s="155"/>
      <c r="AB267" s="155"/>
      <c r="AC267" s="151"/>
      <c r="AD267" s="156"/>
      <c r="AE267" s="157"/>
      <c r="AF267" s="152"/>
      <c r="AG267" s="152"/>
      <c r="AH267" s="152"/>
      <c r="AI267" s="152"/>
      <c r="AJ267" s="152"/>
      <c r="AK267" s="152"/>
      <c r="AL267" s="152"/>
      <c r="AM267" s="152"/>
      <c r="AN267" s="152"/>
      <c r="AO267" s="152"/>
      <c r="AP267" s="152"/>
      <c r="AQ267" s="152"/>
      <c r="AR267" s="152"/>
      <c r="AS267" s="152"/>
      <c r="AT267" s="152"/>
      <c r="AU267" s="152"/>
      <c r="AV267" s="11"/>
      <c r="AW267" s="11"/>
      <c r="AX267" s="11"/>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row>
    <row r="268" spans="1:128" ht="63.75" customHeight="1">
      <c r="A268" s="150"/>
      <c r="B268" s="313" t="str">
        <f>CONCATENATE(B267,".1")</f>
        <v>A.II.6.5.6.1.1</v>
      </c>
      <c r="C268" s="303" t="s">
        <v>768</v>
      </c>
      <c r="D268" s="283" t="s">
        <v>374</v>
      </c>
      <c r="E268" s="294">
        <v>20</v>
      </c>
      <c r="F268" s="151" t="s">
        <v>940</v>
      </c>
      <c r="G268" s="151"/>
      <c r="H268" s="151"/>
      <c r="I268" s="151"/>
      <c r="J268" s="151"/>
      <c r="K268" s="152"/>
      <c r="L268" s="153"/>
      <c r="M268" s="152"/>
      <c r="N268" s="153"/>
      <c r="O268" s="152"/>
      <c r="P268" s="152"/>
      <c r="Q268" s="154"/>
      <c r="R268" s="154"/>
      <c r="S268" s="152"/>
      <c r="T268" s="152"/>
      <c r="U268" s="152"/>
      <c r="V268" s="152"/>
      <c r="W268" s="152"/>
      <c r="X268" s="152"/>
      <c r="Y268" s="152"/>
      <c r="Z268" s="155"/>
      <c r="AA268" s="155"/>
      <c r="AB268" s="155"/>
      <c r="AC268" s="151"/>
      <c r="AD268" s="156"/>
      <c r="AE268" s="157"/>
      <c r="AF268" s="152"/>
      <c r="AG268" s="152"/>
      <c r="AH268" s="152"/>
      <c r="AI268" s="152"/>
      <c r="AJ268" s="152"/>
      <c r="AK268" s="152"/>
      <c r="AL268" s="152"/>
      <c r="AM268" s="152"/>
      <c r="AN268" s="152"/>
      <c r="AO268" s="152"/>
      <c r="AP268" s="152"/>
      <c r="AQ268" s="152"/>
      <c r="AR268" s="152"/>
      <c r="AS268" s="152"/>
      <c r="AT268" s="152"/>
      <c r="AU268" s="152"/>
      <c r="AV268" s="11"/>
      <c r="AW268" s="11"/>
      <c r="AX268" s="11"/>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row>
    <row r="269" spans="1:128" ht="17.25" customHeight="1">
      <c r="A269" s="150"/>
      <c r="B269" s="305" t="str">
        <f>CONCATENATE(B266,".2")</f>
        <v>A.II.6.5.6.2</v>
      </c>
      <c r="C269" s="303" t="s">
        <v>769</v>
      </c>
      <c r="D269" s="283"/>
      <c r="E269" s="294"/>
      <c r="F269" s="151" t="s">
        <v>534</v>
      </c>
      <c r="G269" s="151"/>
      <c r="H269" s="151"/>
      <c r="I269" s="151"/>
      <c r="J269" s="151"/>
      <c r="K269" s="152"/>
      <c r="L269" s="153"/>
      <c r="M269" s="152"/>
      <c r="N269" s="153"/>
      <c r="O269" s="152"/>
      <c r="P269" s="152"/>
      <c r="Q269" s="154"/>
      <c r="R269" s="154"/>
      <c r="S269" s="152"/>
      <c r="T269" s="152"/>
      <c r="U269" s="152"/>
      <c r="V269" s="152"/>
      <c r="W269" s="152"/>
      <c r="X269" s="152"/>
      <c r="Y269" s="152"/>
      <c r="Z269" s="155"/>
      <c r="AA269" s="155"/>
      <c r="AB269" s="155"/>
      <c r="AC269" s="151"/>
      <c r="AD269" s="156"/>
      <c r="AE269" s="157"/>
      <c r="AF269" s="152"/>
      <c r="AG269" s="152"/>
      <c r="AH269" s="152"/>
      <c r="AI269" s="152"/>
      <c r="AJ269" s="152"/>
      <c r="AK269" s="152"/>
      <c r="AL269" s="152"/>
      <c r="AM269" s="152"/>
      <c r="AN269" s="152"/>
      <c r="AO269" s="152"/>
      <c r="AP269" s="152"/>
      <c r="AQ269" s="152"/>
      <c r="AR269" s="152"/>
      <c r="AS269" s="152"/>
      <c r="AT269" s="152"/>
      <c r="AU269" s="152"/>
      <c r="AV269" s="11"/>
      <c r="AW269" s="11"/>
      <c r="AX269" s="11"/>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row>
    <row r="270" spans="1:128" ht="17.25" customHeight="1">
      <c r="A270" s="150"/>
      <c r="B270" s="313" t="str">
        <f>CONCATENATE(B269,".1")</f>
        <v>A.II.6.5.6.2.1</v>
      </c>
      <c r="C270" s="303" t="s">
        <v>770</v>
      </c>
      <c r="D270" s="283"/>
      <c r="E270" s="294"/>
      <c r="F270" s="151" t="s">
        <v>534</v>
      </c>
      <c r="G270" s="151"/>
      <c r="H270" s="151"/>
      <c r="I270" s="151"/>
      <c r="J270" s="151"/>
      <c r="K270" s="152"/>
      <c r="L270" s="153"/>
      <c r="M270" s="152"/>
      <c r="N270" s="153"/>
      <c r="O270" s="152"/>
      <c r="P270" s="152"/>
      <c r="Q270" s="154"/>
      <c r="R270" s="154"/>
      <c r="S270" s="152"/>
      <c r="T270" s="152"/>
      <c r="U270" s="152"/>
      <c r="V270" s="152"/>
      <c r="W270" s="152"/>
      <c r="X270" s="152"/>
      <c r="Y270" s="152"/>
      <c r="Z270" s="155"/>
      <c r="AA270" s="155"/>
      <c r="AB270" s="155"/>
      <c r="AC270" s="151"/>
      <c r="AD270" s="156"/>
      <c r="AE270" s="157"/>
      <c r="AF270" s="152"/>
      <c r="AG270" s="152"/>
      <c r="AH270" s="152"/>
      <c r="AI270" s="152"/>
      <c r="AJ270" s="152"/>
      <c r="AK270" s="152"/>
      <c r="AL270" s="152"/>
      <c r="AM270" s="152"/>
      <c r="AN270" s="152"/>
      <c r="AO270" s="152"/>
      <c r="AP270" s="152"/>
      <c r="AQ270" s="152"/>
      <c r="AR270" s="152"/>
      <c r="AS270" s="152"/>
      <c r="AT270" s="152"/>
      <c r="AU270" s="152"/>
      <c r="AV270" s="11"/>
      <c r="AW270" s="11"/>
      <c r="AX270" s="11"/>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row>
    <row r="271" spans="1:128" ht="26.4">
      <c r="A271" s="150"/>
      <c r="B271" s="313" t="str">
        <f>CONCATENATE(B270,".1")</f>
        <v>A.II.6.5.6.2.1.1</v>
      </c>
      <c r="C271" s="303" t="s">
        <v>771</v>
      </c>
      <c r="D271" s="283" t="s">
        <v>608</v>
      </c>
      <c r="E271" s="294">
        <v>1</v>
      </c>
      <c r="F271" s="151" t="s">
        <v>939</v>
      </c>
      <c r="G271" s="151"/>
      <c r="H271" s="151"/>
      <c r="I271" s="151"/>
      <c r="J271" s="151"/>
      <c r="K271" s="152"/>
      <c r="L271" s="153"/>
      <c r="M271" s="152"/>
      <c r="N271" s="153"/>
      <c r="O271" s="152"/>
      <c r="P271" s="152"/>
      <c r="Q271" s="154"/>
      <c r="R271" s="154"/>
      <c r="S271" s="152"/>
      <c r="T271" s="152"/>
      <c r="U271" s="152"/>
      <c r="V271" s="152"/>
      <c r="W271" s="152"/>
      <c r="X271" s="152"/>
      <c r="Y271" s="152"/>
      <c r="Z271" s="155"/>
      <c r="AA271" s="155"/>
      <c r="AB271" s="155"/>
      <c r="AC271" s="151"/>
      <c r="AD271" s="156"/>
      <c r="AE271" s="157"/>
      <c r="AF271" s="152"/>
      <c r="AG271" s="152"/>
      <c r="AH271" s="152"/>
      <c r="AI271" s="152"/>
      <c r="AJ271" s="152"/>
      <c r="AK271" s="152"/>
      <c r="AL271" s="152"/>
      <c r="AM271" s="152"/>
      <c r="AN271" s="152"/>
      <c r="AO271" s="152"/>
      <c r="AP271" s="152"/>
      <c r="AQ271" s="152"/>
      <c r="AR271" s="152"/>
      <c r="AS271" s="152"/>
      <c r="AT271" s="152"/>
      <c r="AU271" s="152"/>
      <c r="AV271" s="11"/>
      <c r="AW271" s="11"/>
      <c r="AX271" s="11"/>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row>
    <row r="272" spans="1:128" ht="26.4">
      <c r="A272" s="150"/>
      <c r="B272" s="313" t="str">
        <f>CONCATENATE(B270,".2")</f>
        <v>A.II.6.5.6.2.1.2</v>
      </c>
      <c r="C272" s="303" t="s">
        <v>772</v>
      </c>
      <c r="D272" s="283" t="s">
        <v>608</v>
      </c>
      <c r="E272" s="294">
        <v>2</v>
      </c>
      <c r="F272" s="151" t="s">
        <v>939</v>
      </c>
      <c r="G272" s="151"/>
      <c r="H272" s="151"/>
      <c r="I272" s="151"/>
      <c r="J272" s="151"/>
      <c r="K272" s="152"/>
      <c r="L272" s="153"/>
      <c r="M272" s="152"/>
      <c r="N272" s="153"/>
      <c r="O272" s="152"/>
      <c r="P272" s="152"/>
      <c r="Q272" s="154"/>
      <c r="R272" s="154"/>
      <c r="S272" s="152"/>
      <c r="T272" s="152"/>
      <c r="U272" s="152"/>
      <c r="V272" s="152"/>
      <c r="W272" s="152"/>
      <c r="X272" s="152"/>
      <c r="Y272" s="152"/>
      <c r="Z272" s="155"/>
      <c r="AA272" s="155"/>
      <c r="AB272" s="155"/>
      <c r="AC272" s="151"/>
      <c r="AD272" s="156"/>
      <c r="AE272" s="157"/>
      <c r="AF272" s="152"/>
      <c r="AG272" s="152"/>
      <c r="AH272" s="152"/>
      <c r="AI272" s="152"/>
      <c r="AJ272" s="152"/>
      <c r="AK272" s="152"/>
      <c r="AL272" s="152"/>
      <c r="AM272" s="152"/>
      <c r="AN272" s="152"/>
      <c r="AO272" s="152"/>
      <c r="AP272" s="152"/>
      <c r="AQ272" s="152"/>
      <c r="AR272" s="152"/>
      <c r="AS272" s="152"/>
      <c r="AT272" s="152"/>
      <c r="AU272" s="152"/>
      <c r="AV272" s="11"/>
      <c r="AW272" s="11"/>
      <c r="AX272" s="11"/>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row>
    <row r="273" spans="1:128" ht="18">
      <c r="A273" s="150"/>
      <c r="B273" s="313" t="str">
        <f>CONCATENATE(B270,".3")</f>
        <v>A.II.6.5.6.2.1.3</v>
      </c>
      <c r="C273" s="303" t="s">
        <v>773</v>
      </c>
      <c r="D273" s="283" t="s">
        <v>608</v>
      </c>
      <c r="E273" s="294">
        <v>1</v>
      </c>
      <c r="F273" s="151" t="s">
        <v>939</v>
      </c>
      <c r="G273" s="151"/>
      <c r="H273" s="151"/>
      <c r="I273" s="151"/>
      <c r="J273" s="151"/>
      <c r="K273" s="152"/>
      <c r="L273" s="153"/>
      <c r="M273" s="152"/>
      <c r="N273" s="153"/>
      <c r="O273" s="152"/>
      <c r="P273" s="152"/>
      <c r="Q273" s="154"/>
      <c r="R273" s="154"/>
      <c r="S273" s="152"/>
      <c r="T273" s="152"/>
      <c r="U273" s="152"/>
      <c r="V273" s="152"/>
      <c r="W273" s="152"/>
      <c r="X273" s="152"/>
      <c r="Y273" s="152"/>
      <c r="Z273" s="155"/>
      <c r="AA273" s="155"/>
      <c r="AB273" s="155"/>
      <c r="AC273" s="151"/>
      <c r="AD273" s="156"/>
      <c r="AE273" s="157"/>
      <c r="AF273" s="152"/>
      <c r="AG273" s="152"/>
      <c r="AH273" s="152"/>
      <c r="AI273" s="152"/>
      <c r="AJ273" s="152"/>
      <c r="AK273" s="152"/>
      <c r="AL273" s="152"/>
      <c r="AM273" s="152"/>
      <c r="AN273" s="152"/>
      <c r="AO273" s="152"/>
      <c r="AP273" s="152"/>
      <c r="AQ273" s="152"/>
      <c r="AR273" s="152"/>
      <c r="AS273" s="152"/>
      <c r="AT273" s="152"/>
      <c r="AU273" s="152"/>
      <c r="AV273" s="11"/>
      <c r="AW273" s="11"/>
      <c r="AX273" s="11"/>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row>
    <row r="274" spans="1:128" ht="26.4">
      <c r="A274" s="150"/>
      <c r="B274" s="313" t="str">
        <f>CONCATENATE(B270,".4")</f>
        <v>A.II.6.5.6.2.1.4</v>
      </c>
      <c r="C274" s="303" t="s">
        <v>774</v>
      </c>
      <c r="D274" s="283" t="s">
        <v>608</v>
      </c>
      <c r="E274" s="294">
        <v>2</v>
      </c>
      <c r="F274" s="151" t="s">
        <v>939</v>
      </c>
      <c r="G274" s="151"/>
      <c r="H274" s="151"/>
      <c r="I274" s="151"/>
      <c r="J274" s="151"/>
      <c r="K274" s="152"/>
      <c r="L274" s="153"/>
      <c r="M274" s="152"/>
      <c r="N274" s="153"/>
      <c r="O274" s="152"/>
      <c r="P274" s="152"/>
      <c r="Q274" s="154"/>
      <c r="R274" s="154"/>
      <c r="S274" s="152"/>
      <c r="T274" s="152"/>
      <c r="U274" s="152"/>
      <c r="V274" s="152"/>
      <c r="W274" s="152"/>
      <c r="X274" s="152"/>
      <c r="Y274" s="152"/>
      <c r="Z274" s="155"/>
      <c r="AA274" s="155"/>
      <c r="AB274" s="155"/>
      <c r="AC274" s="151"/>
      <c r="AD274" s="156"/>
      <c r="AE274" s="157"/>
      <c r="AF274" s="152"/>
      <c r="AG274" s="152"/>
      <c r="AH274" s="152"/>
      <c r="AI274" s="152"/>
      <c r="AJ274" s="152"/>
      <c r="AK274" s="152"/>
      <c r="AL274" s="152"/>
      <c r="AM274" s="152"/>
      <c r="AN274" s="152"/>
      <c r="AO274" s="152"/>
      <c r="AP274" s="152"/>
      <c r="AQ274" s="152"/>
      <c r="AR274" s="152"/>
      <c r="AS274" s="152"/>
      <c r="AT274" s="152"/>
      <c r="AU274" s="152"/>
      <c r="AV274" s="11"/>
      <c r="AW274" s="11"/>
      <c r="AX274" s="11"/>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row>
    <row r="275" spans="1:128" ht="25.5" customHeight="1">
      <c r="A275" s="150"/>
      <c r="B275" s="313" t="str">
        <f>CONCATENATE(B270,".5")</f>
        <v>A.II.6.5.6.2.1.5</v>
      </c>
      <c r="C275" s="303" t="s">
        <v>775</v>
      </c>
      <c r="D275" s="283"/>
      <c r="E275" s="294"/>
      <c r="F275" s="151" t="s">
        <v>534</v>
      </c>
      <c r="G275" s="151"/>
      <c r="H275" s="151"/>
      <c r="I275" s="151"/>
      <c r="J275" s="151"/>
      <c r="K275" s="152"/>
      <c r="L275" s="153"/>
      <c r="M275" s="152"/>
      <c r="N275" s="153"/>
      <c r="O275" s="152"/>
      <c r="P275" s="152"/>
      <c r="Q275" s="154"/>
      <c r="R275" s="154"/>
      <c r="S275" s="152"/>
      <c r="T275" s="152"/>
      <c r="U275" s="152"/>
      <c r="V275" s="152"/>
      <c r="W275" s="152"/>
      <c r="X275" s="152"/>
      <c r="Y275" s="152"/>
      <c r="Z275" s="155"/>
      <c r="AA275" s="155"/>
      <c r="AB275" s="155"/>
      <c r="AC275" s="151"/>
      <c r="AD275" s="156"/>
      <c r="AE275" s="157"/>
      <c r="AF275" s="152"/>
      <c r="AG275" s="152"/>
      <c r="AH275" s="152"/>
      <c r="AI275" s="152"/>
      <c r="AJ275" s="152"/>
      <c r="AK275" s="152"/>
      <c r="AL275" s="152"/>
      <c r="AM275" s="152"/>
      <c r="AN275" s="152"/>
      <c r="AO275" s="152"/>
      <c r="AP275" s="152"/>
      <c r="AQ275" s="152"/>
      <c r="AR275" s="152"/>
      <c r="AS275" s="152"/>
      <c r="AT275" s="152"/>
      <c r="AU275" s="152"/>
      <c r="AV275" s="11"/>
      <c r="AW275" s="11"/>
      <c r="AX275" s="11"/>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row>
    <row r="276" spans="1:128" ht="17.25" customHeight="1">
      <c r="A276" s="150"/>
      <c r="B276" s="313" t="str">
        <f>CONCATENATE(B275,".1")</f>
        <v>A.II.6.5.6.2.1.5.1</v>
      </c>
      <c r="C276" s="303" t="s">
        <v>776</v>
      </c>
      <c r="D276" s="283" t="s">
        <v>374</v>
      </c>
      <c r="E276" s="294">
        <v>30</v>
      </c>
      <c r="F276" s="151" t="s">
        <v>940</v>
      </c>
      <c r="G276" s="151"/>
      <c r="H276" s="151"/>
      <c r="I276" s="151"/>
      <c r="J276" s="151"/>
      <c r="K276" s="152"/>
      <c r="L276" s="153"/>
      <c r="M276" s="152"/>
      <c r="N276" s="153"/>
      <c r="O276" s="152"/>
      <c r="P276" s="152"/>
      <c r="Q276" s="154"/>
      <c r="R276" s="154"/>
      <c r="S276" s="152"/>
      <c r="T276" s="152"/>
      <c r="U276" s="152"/>
      <c r="V276" s="152"/>
      <c r="W276" s="152"/>
      <c r="X276" s="152"/>
      <c r="Y276" s="152"/>
      <c r="Z276" s="155"/>
      <c r="AA276" s="155"/>
      <c r="AB276" s="155"/>
      <c r="AC276" s="151"/>
      <c r="AD276" s="156"/>
      <c r="AE276" s="157"/>
      <c r="AF276" s="152"/>
      <c r="AG276" s="152"/>
      <c r="AH276" s="152"/>
      <c r="AI276" s="152"/>
      <c r="AJ276" s="152"/>
      <c r="AK276" s="152"/>
      <c r="AL276" s="152"/>
      <c r="AM276" s="152"/>
      <c r="AN276" s="152"/>
      <c r="AO276" s="152"/>
      <c r="AP276" s="152"/>
      <c r="AQ276" s="152"/>
      <c r="AR276" s="152"/>
      <c r="AS276" s="152"/>
      <c r="AT276" s="152"/>
      <c r="AU276" s="152"/>
      <c r="AV276" s="11"/>
      <c r="AW276" s="11"/>
      <c r="AX276" s="11"/>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row>
    <row r="277" spans="1:128" ht="63.75" customHeight="1">
      <c r="A277" s="150"/>
      <c r="B277" s="313" t="str">
        <f>CONCATENATE(B270,".6")</f>
        <v>A.II.6.5.6.2.1.6</v>
      </c>
      <c r="C277" s="303" t="s">
        <v>777</v>
      </c>
      <c r="D277" s="283"/>
      <c r="E277" s="294"/>
      <c r="F277" s="151" t="s">
        <v>534</v>
      </c>
      <c r="G277" s="151"/>
      <c r="H277" s="151"/>
      <c r="I277" s="151"/>
      <c r="J277" s="151"/>
      <c r="K277" s="152"/>
      <c r="L277" s="153"/>
      <c r="M277" s="152"/>
      <c r="N277" s="153"/>
      <c r="O277" s="152"/>
      <c r="P277" s="152"/>
      <c r="Q277" s="154"/>
      <c r="R277" s="154"/>
      <c r="S277" s="152"/>
      <c r="T277" s="152"/>
      <c r="U277" s="152"/>
      <c r="V277" s="152"/>
      <c r="W277" s="152"/>
      <c r="X277" s="152"/>
      <c r="Y277" s="152"/>
      <c r="Z277" s="155"/>
      <c r="AA277" s="155"/>
      <c r="AB277" s="155"/>
      <c r="AC277" s="151"/>
      <c r="AD277" s="156"/>
      <c r="AE277" s="157"/>
      <c r="AF277" s="152"/>
      <c r="AG277" s="152"/>
      <c r="AH277" s="152"/>
      <c r="AI277" s="152"/>
      <c r="AJ277" s="152"/>
      <c r="AK277" s="152"/>
      <c r="AL277" s="152"/>
      <c r="AM277" s="152"/>
      <c r="AN277" s="152"/>
      <c r="AO277" s="152"/>
      <c r="AP277" s="152"/>
      <c r="AQ277" s="152"/>
      <c r="AR277" s="152"/>
      <c r="AS277" s="152"/>
      <c r="AT277" s="152"/>
      <c r="AU277" s="152"/>
      <c r="AV277" s="11"/>
      <c r="AW277" s="11"/>
      <c r="AX277" s="11"/>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row>
    <row r="278" spans="1:128" ht="17.25" customHeight="1">
      <c r="A278" s="150"/>
      <c r="B278" s="313" t="str">
        <f>CONCATENATE(B277,".1")</f>
        <v>A.II.6.5.6.2.1.6.1</v>
      </c>
      <c r="C278" s="303" t="s">
        <v>778</v>
      </c>
      <c r="D278" s="283" t="s">
        <v>374</v>
      </c>
      <c r="E278" s="294">
        <v>10</v>
      </c>
      <c r="F278" s="151" t="s">
        <v>940</v>
      </c>
      <c r="G278" s="151"/>
      <c r="H278" s="151"/>
      <c r="I278" s="151"/>
      <c r="J278" s="151"/>
      <c r="K278" s="152"/>
      <c r="L278" s="153"/>
      <c r="M278" s="152"/>
      <c r="N278" s="153"/>
      <c r="O278" s="152"/>
      <c r="P278" s="152"/>
      <c r="Q278" s="154"/>
      <c r="R278" s="154"/>
      <c r="S278" s="152"/>
      <c r="T278" s="152"/>
      <c r="U278" s="152"/>
      <c r="V278" s="152"/>
      <c r="W278" s="152"/>
      <c r="X278" s="152"/>
      <c r="Y278" s="152"/>
      <c r="Z278" s="155"/>
      <c r="AA278" s="155"/>
      <c r="AB278" s="155"/>
      <c r="AC278" s="151"/>
      <c r="AD278" s="156"/>
      <c r="AE278" s="157"/>
      <c r="AF278" s="152"/>
      <c r="AG278" s="152"/>
      <c r="AH278" s="152"/>
      <c r="AI278" s="152"/>
      <c r="AJ278" s="152"/>
      <c r="AK278" s="152"/>
      <c r="AL278" s="152"/>
      <c r="AM278" s="152"/>
      <c r="AN278" s="152"/>
      <c r="AO278" s="152"/>
      <c r="AP278" s="152"/>
      <c r="AQ278" s="152"/>
      <c r="AR278" s="152"/>
      <c r="AS278" s="152"/>
      <c r="AT278" s="152"/>
      <c r="AU278" s="152"/>
      <c r="AV278" s="11"/>
      <c r="AW278" s="11"/>
      <c r="AX278" s="11"/>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row>
    <row r="279" spans="1:128" ht="17.25" customHeight="1">
      <c r="A279" s="150"/>
      <c r="B279" s="305" t="str">
        <f>CONCATENATE(B266,".3")</f>
        <v>A.II.6.5.6.3</v>
      </c>
      <c r="C279" s="303" t="s">
        <v>779</v>
      </c>
      <c r="D279" s="283"/>
      <c r="E279" s="294"/>
      <c r="F279" s="151" t="s">
        <v>534</v>
      </c>
      <c r="G279" s="151"/>
      <c r="H279" s="151"/>
      <c r="I279" s="151"/>
      <c r="J279" s="151"/>
      <c r="K279" s="152"/>
      <c r="L279" s="153"/>
      <c r="M279" s="152"/>
      <c r="N279" s="153"/>
      <c r="O279" s="152"/>
      <c r="P279" s="152"/>
      <c r="Q279" s="154"/>
      <c r="R279" s="154"/>
      <c r="S279" s="152"/>
      <c r="T279" s="152"/>
      <c r="U279" s="152"/>
      <c r="V279" s="152"/>
      <c r="W279" s="152"/>
      <c r="X279" s="152"/>
      <c r="Y279" s="152"/>
      <c r="Z279" s="155"/>
      <c r="AA279" s="155"/>
      <c r="AB279" s="155"/>
      <c r="AC279" s="151"/>
      <c r="AD279" s="156"/>
      <c r="AE279" s="157"/>
      <c r="AF279" s="152"/>
      <c r="AG279" s="152"/>
      <c r="AH279" s="152"/>
      <c r="AI279" s="152"/>
      <c r="AJ279" s="152"/>
      <c r="AK279" s="152"/>
      <c r="AL279" s="152"/>
      <c r="AM279" s="152"/>
      <c r="AN279" s="152"/>
      <c r="AO279" s="152"/>
      <c r="AP279" s="152"/>
      <c r="AQ279" s="152"/>
      <c r="AR279" s="152"/>
      <c r="AS279" s="152"/>
      <c r="AT279" s="152"/>
      <c r="AU279" s="152"/>
      <c r="AV279" s="11"/>
      <c r="AW279" s="11"/>
      <c r="AX279" s="11"/>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row>
    <row r="280" spans="1:128" ht="26.4">
      <c r="A280" s="150"/>
      <c r="B280" s="305" t="str">
        <f>CONCATENATE(B279,".1")</f>
        <v>A.II.6.5.6.3.1</v>
      </c>
      <c r="C280" s="303" t="s">
        <v>780</v>
      </c>
      <c r="D280" s="283" t="s">
        <v>608</v>
      </c>
      <c r="E280" s="294">
        <v>2</v>
      </c>
      <c r="F280" s="151" t="s">
        <v>939</v>
      </c>
      <c r="G280" s="151"/>
      <c r="H280" s="151"/>
      <c r="I280" s="151"/>
      <c r="J280" s="151"/>
      <c r="K280" s="152"/>
      <c r="L280" s="153"/>
      <c r="M280" s="152"/>
      <c r="N280" s="153"/>
      <c r="O280" s="152"/>
      <c r="P280" s="152"/>
      <c r="Q280" s="154"/>
      <c r="R280" s="154"/>
      <c r="S280" s="152"/>
      <c r="T280" s="152"/>
      <c r="U280" s="152"/>
      <c r="V280" s="152"/>
      <c r="W280" s="152"/>
      <c r="X280" s="152"/>
      <c r="Y280" s="152"/>
      <c r="Z280" s="155"/>
      <c r="AA280" s="155"/>
      <c r="AB280" s="155"/>
      <c r="AC280" s="151"/>
      <c r="AD280" s="156"/>
      <c r="AE280" s="157"/>
      <c r="AF280" s="152"/>
      <c r="AG280" s="152"/>
      <c r="AH280" s="152"/>
      <c r="AI280" s="152"/>
      <c r="AJ280" s="152"/>
      <c r="AK280" s="152"/>
      <c r="AL280" s="152"/>
      <c r="AM280" s="152"/>
      <c r="AN280" s="152"/>
      <c r="AO280" s="152"/>
      <c r="AP280" s="152"/>
      <c r="AQ280" s="152"/>
      <c r="AR280" s="152"/>
      <c r="AS280" s="152"/>
      <c r="AT280" s="152"/>
      <c r="AU280" s="152"/>
      <c r="AV280" s="11"/>
      <c r="AW280" s="11"/>
      <c r="AX280" s="11"/>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row>
    <row r="281" spans="1:128" ht="25.5" customHeight="1">
      <c r="A281" s="150"/>
      <c r="B281" s="305" t="str">
        <f>CONCATENATE(B279,".2")</f>
        <v>A.II.6.5.6.3.2</v>
      </c>
      <c r="C281" s="303" t="s">
        <v>775</v>
      </c>
      <c r="D281" s="283"/>
      <c r="E281" s="294"/>
      <c r="F281" s="151" t="s">
        <v>534</v>
      </c>
      <c r="G281" s="151"/>
      <c r="H281" s="151"/>
      <c r="I281" s="151"/>
      <c r="J281" s="151"/>
      <c r="K281" s="152"/>
      <c r="L281" s="153"/>
      <c r="M281" s="152"/>
      <c r="N281" s="153"/>
      <c r="O281" s="152"/>
      <c r="P281" s="152"/>
      <c r="Q281" s="154"/>
      <c r="R281" s="154"/>
      <c r="S281" s="152"/>
      <c r="T281" s="152"/>
      <c r="U281" s="152"/>
      <c r="V281" s="152"/>
      <c r="W281" s="152"/>
      <c r="X281" s="152"/>
      <c r="Y281" s="152"/>
      <c r="Z281" s="155"/>
      <c r="AA281" s="155"/>
      <c r="AB281" s="155"/>
      <c r="AC281" s="151"/>
      <c r="AD281" s="156"/>
      <c r="AE281" s="157"/>
      <c r="AF281" s="152"/>
      <c r="AG281" s="152"/>
      <c r="AH281" s="152"/>
      <c r="AI281" s="152"/>
      <c r="AJ281" s="152"/>
      <c r="AK281" s="152"/>
      <c r="AL281" s="152"/>
      <c r="AM281" s="152"/>
      <c r="AN281" s="152"/>
      <c r="AO281" s="152"/>
      <c r="AP281" s="152"/>
      <c r="AQ281" s="152"/>
      <c r="AR281" s="152"/>
      <c r="AS281" s="152"/>
      <c r="AT281" s="152"/>
      <c r="AU281" s="152"/>
      <c r="AV281" s="11"/>
      <c r="AW281" s="11"/>
      <c r="AX281" s="11"/>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row>
    <row r="282" spans="1:128" ht="17.25" customHeight="1">
      <c r="A282" s="150"/>
      <c r="B282" s="305" t="str">
        <f>CONCATENATE(B281,".1")</f>
        <v>A.II.6.5.6.3.2.1</v>
      </c>
      <c r="C282" s="303" t="s">
        <v>781</v>
      </c>
      <c r="D282" s="283" t="s">
        <v>374</v>
      </c>
      <c r="E282" s="294">
        <v>30</v>
      </c>
      <c r="F282" s="151" t="s">
        <v>940</v>
      </c>
      <c r="G282" s="151"/>
      <c r="H282" s="151"/>
      <c r="I282" s="151"/>
      <c r="J282" s="151"/>
      <c r="K282" s="152"/>
      <c r="L282" s="153"/>
      <c r="M282" s="152"/>
      <c r="N282" s="153"/>
      <c r="O282" s="152"/>
      <c r="P282" s="152"/>
      <c r="Q282" s="154"/>
      <c r="R282" s="154"/>
      <c r="S282" s="152"/>
      <c r="T282" s="152"/>
      <c r="U282" s="152"/>
      <c r="V282" s="152"/>
      <c r="W282" s="152"/>
      <c r="X282" s="152"/>
      <c r="Y282" s="152"/>
      <c r="Z282" s="155"/>
      <c r="AA282" s="155"/>
      <c r="AB282" s="155"/>
      <c r="AC282" s="151"/>
      <c r="AD282" s="156"/>
      <c r="AE282" s="157"/>
      <c r="AF282" s="152"/>
      <c r="AG282" s="152"/>
      <c r="AH282" s="152"/>
      <c r="AI282" s="152"/>
      <c r="AJ282" s="152"/>
      <c r="AK282" s="152"/>
      <c r="AL282" s="152"/>
      <c r="AM282" s="152"/>
      <c r="AN282" s="152"/>
      <c r="AO282" s="152"/>
      <c r="AP282" s="152"/>
      <c r="AQ282" s="152"/>
      <c r="AR282" s="152"/>
      <c r="AS282" s="152"/>
      <c r="AT282" s="152"/>
      <c r="AU282" s="152"/>
      <c r="AV282" s="11"/>
      <c r="AW282" s="11"/>
      <c r="AX282" s="11"/>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row>
    <row r="283" spans="1:128" ht="63.75" customHeight="1">
      <c r="A283" s="150"/>
      <c r="B283" s="305" t="str">
        <f>CONCATENATE(B279,".3")</f>
        <v>A.II.6.5.6.3.3</v>
      </c>
      <c r="C283" s="303" t="s">
        <v>777</v>
      </c>
      <c r="D283" s="283"/>
      <c r="E283" s="294"/>
      <c r="F283" s="151" t="s">
        <v>534</v>
      </c>
      <c r="G283" s="151"/>
      <c r="H283" s="151"/>
      <c r="I283" s="151"/>
      <c r="J283" s="151"/>
      <c r="K283" s="152"/>
      <c r="L283" s="153"/>
      <c r="M283" s="152"/>
      <c r="N283" s="153"/>
      <c r="O283" s="152"/>
      <c r="P283" s="152"/>
      <c r="Q283" s="154"/>
      <c r="R283" s="154"/>
      <c r="S283" s="152"/>
      <c r="T283" s="152"/>
      <c r="U283" s="152"/>
      <c r="V283" s="152"/>
      <c r="W283" s="152"/>
      <c r="X283" s="152"/>
      <c r="Y283" s="152"/>
      <c r="Z283" s="155"/>
      <c r="AA283" s="155"/>
      <c r="AB283" s="155"/>
      <c r="AC283" s="151"/>
      <c r="AD283" s="156"/>
      <c r="AE283" s="157"/>
      <c r="AF283" s="152"/>
      <c r="AG283" s="152"/>
      <c r="AH283" s="152"/>
      <c r="AI283" s="152"/>
      <c r="AJ283" s="152"/>
      <c r="AK283" s="152"/>
      <c r="AL283" s="152"/>
      <c r="AM283" s="152"/>
      <c r="AN283" s="152"/>
      <c r="AO283" s="152"/>
      <c r="AP283" s="152"/>
      <c r="AQ283" s="152"/>
      <c r="AR283" s="152"/>
      <c r="AS283" s="152"/>
      <c r="AT283" s="152"/>
      <c r="AU283" s="152"/>
      <c r="AV283" s="11"/>
      <c r="AW283" s="11"/>
      <c r="AX283" s="11"/>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row>
    <row r="284" spans="1:128" ht="17.25" customHeight="1">
      <c r="A284" s="150"/>
      <c r="B284" s="305" t="str">
        <f>CONCATENATE(B280,".1")</f>
        <v>A.II.6.5.6.3.1.1</v>
      </c>
      <c r="C284" s="303" t="s">
        <v>782</v>
      </c>
      <c r="D284" s="283" t="s">
        <v>374</v>
      </c>
      <c r="E284" s="294">
        <v>10</v>
      </c>
      <c r="F284" s="151" t="s">
        <v>940</v>
      </c>
      <c r="G284" s="151"/>
      <c r="H284" s="151"/>
      <c r="I284" s="151"/>
      <c r="J284" s="151"/>
      <c r="K284" s="152"/>
      <c r="L284" s="153"/>
      <c r="M284" s="152"/>
      <c r="N284" s="153"/>
      <c r="O284" s="152"/>
      <c r="P284" s="152"/>
      <c r="Q284" s="154"/>
      <c r="R284" s="154"/>
      <c r="S284" s="152"/>
      <c r="T284" s="152"/>
      <c r="U284" s="152"/>
      <c r="V284" s="152"/>
      <c r="W284" s="152"/>
      <c r="X284" s="152"/>
      <c r="Y284" s="152"/>
      <c r="Z284" s="155"/>
      <c r="AA284" s="155"/>
      <c r="AB284" s="155"/>
      <c r="AC284" s="151"/>
      <c r="AD284" s="156"/>
      <c r="AE284" s="157"/>
      <c r="AF284" s="152"/>
      <c r="AG284" s="152"/>
      <c r="AH284" s="152"/>
      <c r="AI284" s="152"/>
      <c r="AJ284" s="152"/>
      <c r="AK284" s="152"/>
      <c r="AL284" s="152"/>
      <c r="AM284" s="152"/>
      <c r="AN284" s="152"/>
      <c r="AO284" s="152"/>
      <c r="AP284" s="152"/>
      <c r="AQ284" s="152"/>
      <c r="AR284" s="152"/>
      <c r="AS284" s="152"/>
      <c r="AT284" s="152"/>
      <c r="AU284" s="152"/>
      <c r="AV284" s="11"/>
      <c r="AW284" s="11"/>
      <c r="AX284" s="11"/>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row>
    <row r="285" spans="1:128" ht="17.25" customHeight="1">
      <c r="A285" s="150"/>
      <c r="B285" s="305" t="str">
        <f>CONCATENATE(B266,".4")</f>
        <v>A.II.6.5.6.4</v>
      </c>
      <c r="C285" s="303" t="s">
        <v>783</v>
      </c>
      <c r="D285" s="283"/>
      <c r="E285" s="294"/>
      <c r="F285" s="151" t="s">
        <v>534</v>
      </c>
      <c r="G285" s="151"/>
      <c r="H285" s="151"/>
      <c r="I285" s="151"/>
      <c r="J285" s="151"/>
      <c r="K285" s="152"/>
      <c r="L285" s="153"/>
      <c r="M285" s="152"/>
      <c r="N285" s="153"/>
      <c r="O285" s="152"/>
      <c r="P285" s="152"/>
      <c r="Q285" s="154"/>
      <c r="R285" s="154"/>
      <c r="S285" s="152"/>
      <c r="T285" s="152"/>
      <c r="U285" s="152"/>
      <c r="V285" s="152"/>
      <c r="W285" s="152"/>
      <c r="X285" s="152"/>
      <c r="Y285" s="152"/>
      <c r="Z285" s="155"/>
      <c r="AA285" s="155"/>
      <c r="AB285" s="155"/>
      <c r="AC285" s="151"/>
      <c r="AD285" s="156"/>
      <c r="AE285" s="157"/>
      <c r="AF285" s="152"/>
      <c r="AG285" s="152"/>
      <c r="AH285" s="152"/>
      <c r="AI285" s="152"/>
      <c r="AJ285" s="152"/>
      <c r="AK285" s="152"/>
      <c r="AL285" s="152"/>
      <c r="AM285" s="152"/>
      <c r="AN285" s="152"/>
      <c r="AO285" s="152"/>
      <c r="AP285" s="152"/>
      <c r="AQ285" s="152"/>
      <c r="AR285" s="152"/>
      <c r="AS285" s="152"/>
      <c r="AT285" s="152"/>
      <c r="AU285" s="152"/>
      <c r="AV285" s="11"/>
      <c r="AW285" s="11"/>
      <c r="AX285" s="11"/>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row>
    <row r="286" spans="1:128" ht="38.25" customHeight="1">
      <c r="A286" s="150"/>
      <c r="B286" s="305" t="str">
        <f>CONCATENATE(B267,".1")</f>
        <v>A.II.6.5.6.1.1</v>
      </c>
      <c r="C286" s="303" t="s">
        <v>784</v>
      </c>
      <c r="D286" s="283"/>
      <c r="E286" s="294"/>
      <c r="F286" s="151" t="s">
        <v>534</v>
      </c>
      <c r="G286" s="151"/>
      <c r="H286" s="151"/>
      <c r="I286" s="151"/>
      <c r="J286" s="151"/>
      <c r="K286" s="152"/>
      <c r="L286" s="153"/>
      <c r="M286" s="152"/>
      <c r="N286" s="153"/>
      <c r="O286" s="152"/>
      <c r="P286" s="152"/>
      <c r="Q286" s="154"/>
      <c r="R286" s="154"/>
      <c r="S286" s="152"/>
      <c r="T286" s="152"/>
      <c r="U286" s="152"/>
      <c r="V286" s="152"/>
      <c r="W286" s="152"/>
      <c r="X286" s="152"/>
      <c r="Y286" s="152"/>
      <c r="Z286" s="155"/>
      <c r="AA286" s="155"/>
      <c r="AB286" s="155"/>
      <c r="AC286" s="151"/>
      <c r="AD286" s="156"/>
      <c r="AE286" s="157"/>
      <c r="AF286" s="152"/>
      <c r="AG286" s="152"/>
      <c r="AH286" s="152"/>
      <c r="AI286" s="152"/>
      <c r="AJ286" s="152"/>
      <c r="AK286" s="152"/>
      <c r="AL286" s="152"/>
      <c r="AM286" s="152"/>
      <c r="AN286" s="152"/>
      <c r="AO286" s="152"/>
      <c r="AP286" s="152"/>
      <c r="AQ286" s="152"/>
      <c r="AR286" s="152"/>
      <c r="AS286" s="152"/>
      <c r="AT286" s="152"/>
      <c r="AU286" s="152"/>
      <c r="AV286" s="11"/>
      <c r="AW286" s="11"/>
      <c r="AX286" s="11"/>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row>
    <row r="287" spans="1:128" ht="17.25" customHeight="1">
      <c r="A287" s="150"/>
      <c r="B287" s="316"/>
      <c r="C287" s="303" t="s">
        <v>785</v>
      </c>
      <c r="D287" s="283" t="s">
        <v>374</v>
      </c>
      <c r="E287" s="294">
        <v>15</v>
      </c>
      <c r="F287" s="151" t="s">
        <v>940</v>
      </c>
      <c r="G287" s="151"/>
      <c r="H287" s="151"/>
      <c r="I287" s="151"/>
      <c r="J287" s="151"/>
      <c r="K287" s="152"/>
      <c r="L287" s="153"/>
      <c r="M287" s="152"/>
      <c r="N287" s="153"/>
      <c r="O287" s="152"/>
      <c r="P287" s="152"/>
      <c r="Q287" s="154"/>
      <c r="R287" s="154"/>
      <c r="S287" s="152"/>
      <c r="T287" s="152"/>
      <c r="U287" s="152"/>
      <c r="V287" s="152"/>
      <c r="W287" s="152"/>
      <c r="X287" s="152"/>
      <c r="Y287" s="152"/>
      <c r="Z287" s="155"/>
      <c r="AA287" s="155"/>
      <c r="AB287" s="155"/>
      <c r="AC287" s="151"/>
      <c r="AD287" s="156"/>
      <c r="AE287" s="157"/>
      <c r="AF287" s="152"/>
      <c r="AG287" s="152"/>
      <c r="AH287" s="152"/>
      <c r="AI287" s="152"/>
      <c r="AJ287" s="152"/>
      <c r="AK287" s="152"/>
      <c r="AL287" s="152"/>
      <c r="AM287" s="152"/>
      <c r="AN287" s="152"/>
      <c r="AO287" s="152"/>
      <c r="AP287" s="152"/>
      <c r="AQ287" s="152"/>
      <c r="AR287" s="152"/>
      <c r="AS287" s="152"/>
      <c r="AT287" s="152"/>
      <c r="AU287" s="152"/>
      <c r="AV287" s="11"/>
      <c r="AW287" s="11"/>
      <c r="AX287" s="11"/>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row>
    <row r="288" spans="1:128" ht="17.25" customHeight="1">
      <c r="A288" s="150"/>
      <c r="B288" s="305" t="str">
        <f>CONCATENATE(B266,".5")</f>
        <v>A.II.6.5.6.5</v>
      </c>
      <c r="C288" s="303" t="s">
        <v>786</v>
      </c>
      <c r="D288" s="283"/>
      <c r="E288" s="294"/>
      <c r="F288" s="151" t="s">
        <v>534</v>
      </c>
      <c r="G288" s="151"/>
      <c r="H288" s="151"/>
      <c r="I288" s="151"/>
      <c r="J288" s="151"/>
      <c r="K288" s="152"/>
      <c r="L288" s="153"/>
      <c r="M288" s="152"/>
      <c r="N288" s="153"/>
      <c r="O288" s="152"/>
      <c r="P288" s="152"/>
      <c r="Q288" s="154"/>
      <c r="R288" s="154"/>
      <c r="S288" s="152"/>
      <c r="T288" s="152"/>
      <c r="U288" s="152"/>
      <c r="V288" s="152"/>
      <c r="W288" s="152"/>
      <c r="X288" s="152"/>
      <c r="Y288" s="152"/>
      <c r="Z288" s="155"/>
      <c r="AA288" s="155"/>
      <c r="AB288" s="155"/>
      <c r="AC288" s="151"/>
      <c r="AD288" s="156"/>
      <c r="AE288" s="157"/>
      <c r="AF288" s="152"/>
      <c r="AG288" s="152"/>
      <c r="AH288" s="152"/>
      <c r="AI288" s="152"/>
      <c r="AJ288" s="152"/>
      <c r="AK288" s="152"/>
      <c r="AL288" s="152"/>
      <c r="AM288" s="152"/>
      <c r="AN288" s="152"/>
      <c r="AO288" s="152"/>
      <c r="AP288" s="152"/>
      <c r="AQ288" s="152"/>
      <c r="AR288" s="152"/>
      <c r="AS288" s="152"/>
      <c r="AT288" s="152"/>
      <c r="AU288" s="152"/>
      <c r="AV288" s="11"/>
      <c r="AW288" s="11"/>
      <c r="AX288" s="11"/>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row>
    <row r="289" spans="1:128" ht="25.5" customHeight="1">
      <c r="A289" s="150"/>
      <c r="B289" s="305" t="str">
        <f>CONCATENATE(B267,".1")</f>
        <v>A.II.6.5.6.1.1</v>
      </c>
      <c r="C289" s="303" t="s">
        <v>787</v>
      </c>
      <c r="D289" s="283"/>
      <c r="E289" s="294"/>
      <c r="F289" s="151" t="s">
        <v>534</v>
      </c>
      <c r="G289" s="151"/>
      <c r="H289" s="151"/>
      <c r="I289" s="151"/>
      <c r="J289" s="151"/>
      <c r="K289" s="152"/>
      <c r="L289" s="153"/>
      <c r="M289" s="152"/>
      <c r="N289" s="153"/>
      <c r="O289" s="152"/>
      <c r="P289" s="152"/>
      <c r="Q289" s="154"/>
      <c r="R289" s="154"/>
      <c r="S289" s="152"/>
      <c r="T289" s="152"/>
      <c r="U289" s="152"/>
      <c r="V289" s="152"/>
      <c r="W289" s="152"/>
      <c r="X289" s="152"/>
      <c r="Y289" s="152"/>
      <c r="Z289" s="155"/>
      <c r="AA289" s="155"/>
      <c r="AB289" s="155"/>
      <c r="AC289" s="151"/>
      <c r="AD289" s="156"/>
      <c r="AE289" s="157"/>
      <c r="AF289" s="152"/>
      <c r="AG289" s="152"/>
      <c r="AH289" s="152"/>
      <c r="AI289" s="152"/>
      <c r="AJ289" s="152"/>
      <c r="AK289" s="152"/>
      <c r="AL289" s="152"/>
      <c r="AM289" s="152"/>
      <c r="AN289" s="152"/>
      <c r="AO289" s="152"/>
      <c r="AP289" s="152"/>
      <c r="AQ289" s="152"/>
      <c r="AR289" s="152"/>
      <c r="AS289" s="152"/>
      <c r="AT289" s="152"/>
      <c r="AU289" s="152"/>
      <c r="AV289" s="11"/>
      <c r="AW289" s="11"/>
      <c r="AX289" s="11"/>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row>
    <row r="290" spans="1:128" ht="17.25" customHeight="1">
      <c r="A290" s="150"/>
      <c r="B290" s="305" t="str">
        <f>CONCATENATE(B289,".1")</f>
        <v>A.II.6.5.6.1.1.1</v>
      </c>
      <c r="C290" s="303" t="s">
        <v>788</v>
      </c>
      <c r="D290" s="283" t="s">
        <v>374</v>
      </c>
      <c r="E290" s="294">
        <v>30</v>
      </c>
      <c r="F290" s="151" t="s">
        <v>940</v>
      </c>
      <c r="G290" s="151"/>
      <c r="H290" s="151"/>
      <c r="I290" s="151"/>
      <c r="J290" s="151"/>
      <c r="K290" s="152"/>
      <c r="L290" s="153"/>
      <c r="M290" s="152"/>
      <c r="N290" s="153"/>
      <c r="O290" s="152"/>
      <c r="P290" s="152"/>
      <c r="Q290" s="154"/>
      <c r="R290" s="154"/>
      <c r="S290" s="152"/>
      <c r="T290" s="152"/>
      <c r="U290" s="152"/>
      <c r="V290" s="152"/>
      <c r="W290" s="152"/>
      <c r="X290" s="152"/>
      <c r="Y290" s="152"/>
      <c r="Z290" s="155"/>
      <c r="AA290" s="155"/>
      <c r="AB290" s="155"/>
      <c r="AC290" s="151"/>
      <c r="AD290" s="156"/>
      <c r="AE290" s="157"/>
      <c r="AF290" s="152"/>
      <c r="AG290" s="152"/>
      <c r="AH290" s="152"/>
      <c r="AI290" s="152"/>
      <c r="AJ290" s="152"/>
      <c r="AK290" s="152"/>
      <c r="AL290" s="152"/>
      <c r="AM290" s="152"/>
      <c r="AN290" s="152"/>
      <c r="AO290" s="152"/>
      <c r="AP290" s="152"/>
      <c r="AQ290" s="152"/>
      <c r="AR290" s="152"/>
      <c r="AS290" s="152"/>
      <c r="AT290" s="152"/>
      <c r="AU290" s="152"/>
      <c r="AV290" s="11"/>
      <c r="AW290" s="11"/>
      <c r="AX290" s="11"/>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row>
    <row r="291" spans="1:128" ht="17.25" customHeight="1">
      <c r="A291" s="150"/>
      <c r="B291" s="305" t="str">
        <f>CONCATENATE(B289,".2")</f>
        <v>A.II.6.5.6.1.1.2</v>
      </c>
      <c r="C291" s="303" t="s">
        <v>789</v>
      </c>
      <c r="D291" s="283" t="s">
        <v>374</v>
      </c>
      <c r="E291" s="294">
        <v>30</v>
      </c>
      <c r="F291" s="151" t="s">
        <v>940</v>
      </c>
      <c r="G291" s="151"/>
      <c r="H291" s="151"/>
      <c r="I291" s="151"/>
      <c r="J291" s="151"/>
      <c r="K291" s="152"/>
      <c r="L291" s="153"/>
      <c r="M291" s="152"/>
      <c r="N291" s="153"/>
      <c r="O291" s="152"/>
      <c r="P291" s="152"/>
      <c r="Q291" s="154"/>
      <c r="R291" s="154"/>
      <c r="S291" s="152"/>
      <c r="T291" s="152"/>
      <c r="U291" s="152"/>
      <c r="V291" s="152"/>
      <c r="W291" s="152"/>
      <c r="X291" s="152"/>
      <c r="Y291" s="152"/>
      <c r="Z291" s="155"/>
      <c r="AA291" s="155"/>
      <c r="AB291" s="155"/>
      <c r="AC291" s="151"/>
      <c r="AD291" s="156"/>
      <c r="AE291" s="157"/>
      <c r="AF291" s="152"/>
      <c r="AG291" s="152"/>
      <c r="AH291" s="152"/>
      <c r="AI291" s="152"/>
      <c r="AJ291" s="152"/>
      <c r="AK291" s="152"/>
      <c r="AL291" s="152"/>
      <c r="AM291" s="152"/>
      <c r="AN291" s="152"/>
      <c r="AO291" s="152"/>
      <c r="AP291" s="152"/>
      <c r="AQ291" s="152"/>
      <c r="AR291" s="152"/>
      <c r="AS291" s="152"/>
      <c r="AT291" s="152"/>
      <c r="AU291" s="152"/>
      <c r="AV291" s="11"/>
      <c r="AW291" s="11"/>
      <c r="AX291" s="11"/>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row>
    <row r="292" spans="1:128" ht="38.25" customHeight="1">
      <c r="A292" s="150"/>
      <c r="B292" s="305" t="str">
        <f>CONCATENATE(B288,".2")</f>
        <v>A.II.6.5.6.5.2</v>
      </c>
      <c r="C292" s="303" t="s">
        <v>790</v>
      </c>
      <c r="D292" s="283"/>
      <c r="E292" s="294"/>
      <c r="F292" s="151" t="s">
        <v>534</v>
      </c>
      <c r="G292" s="151"/>
      <c r="H292" s="151"/>
      <c r="I292" s="151"/>
      <c r="J292" s="151"/>
      <c r="K292" s="152"/>
      <c r="L292" s="153"/>
      <c r="M292" s="152"/>
      <c r="N292" s="153"/>
      <c r="O292" s="152"/>
      <c r="P292" s="152"/>
      <c r="Q292" s="154"/>
      <c r="R292" s="154"/>
      <c r="S292" s="152"/>
      <c r="T292" s="152"/>
      <c r="U292" s="152"/>
      <c r="V292" s="152"/>
      <c r="W292" s="152"/>
      <c r="X292" s="152"/>
      <c r="Y292" s="152"/>
      <c r="Z292" s="155"/>
      <c r="AA292" s="155"/>
      <c r="AB292" s="155"/>
      <c r="AC292" s="151"/>
      <c r="AD292" s="156"/>
      <c r="AE292" s="157"/>
      <c r="AF292" s="152"/>
      <c r="AG292" s="152"/>
      <c r="AH292" s="152"/>
      <c r="AI292" s="152"/>
      <c r="AJ292" s="152"/>
      <c r="AK292" s="152"/>
      <c r="AL292" s="152"/>
      <c r="AM292" s="152"/>
      <c r="AN292" s="152"/>
      <c r="AO292" s="152"/>
      <c r="AP292" s="152"/>
      <c r="AQ292" s="152"/>
      <c r="AR292" s="152"/>
      <c r="AS292" s="152"/>
      <c r="AT292" s="152"/>
      <c r="AU292" s="152"/>
      <c r="AV292" s="11"/>
      <c r="AW292" s="11"/>
      <c r="AX292" s="11"/>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row>
    <row r="293" spans="1:128" ht="17.25" customHeight="1">
      <c r="A293" s="150"/>
      <c r="B293" s="305" t="str">
        <f>CONCATENATE(B292,".1")</f>
        <v>A.II.6.5.6.5.2.1</v>
      </c>
      <c r="C293" s="303" t="s">
        <v>791</v>
      </c>
      <c r="D293" s="283" t="s">
        <v>374</v>
      </c>
      <c r="E293" s="294">
        <v>30</v>
      </c>
      <c r="F293" s="151" t="s">
        <v>940</v>
      </c>
      <c r="G293" s="151"/>
      <c r="H293" s="151"/>
      <c r="I293" s="151"/>
      <c r="J293" s="151"/>
      <c r="K293" s="152"/>
      <c r="L293" s="153"/>
      <c r="M293" s="152"/>
      <c r="N293" s="153"/>
      <c r="O293" s="152"/>
      <c r="P293" s="152"/>
      <c r="Q293" s="154"/>
      <c r="R293" s="154"/>
      <c r="S293" s="152"/>
      <c r="T293" s="152"/>
      <c r="U293" s="152"/>
      <c r="V293" s="152"/>
      <c r="W293" s="152"/>
      <c r="X293" s="152"/>
      <c r="Y293" s="152"/>
      <c r="Z293" s="155"/>
      <c r="AA293" s="155"/>
      <c r="AB293" s="155"/>
      <c r="AC293" s="151"/>
      <c r="AD293" s="156"/>
      <c r="AE293" s="157"/>
      <c r="AF293" s="152"/>
      <c r="AG293" s="152"/>
      <c r="AH293" s="152"/>
      <c r="AI293" s="152"/>
      <c r="AJ293" s="152"/>
      <c r="AK293" s="152"/>
      <c r="AL293" s="152"/>
      <c r="AM293" s="152"/>
      <c r="AN293" s="152"/>
      <c r="AO293" s="152"/>
      <c r="AP293" s="152"/>
      <c r="AQ293" s="152"/>
      <c r="AR293" s="152"/>
      <c r="AS293" s="152"/>
      <c r="AT293" s="152"/>
      <c r="AU293" s="152"/>
      <c r="AV293" s="11"/>
      <c r="AW293" s="11"/>
      <c r="AX293" s="11"/>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row>
    <row r="294" spans="1:128" ht="17.25" customHeight="1">
      <c r="A294" s="150"/>
      <c r="B294" s="305" t="str">
        <f>CONCATENATE(B292,".2")</f>
        <v>A.II.6.5.6.5.2.2</v>
      </c>
      <c r="C294" s="303" t="s">
        <v>792</v>
      </c>
      <c r="D294" s="283" t="s">
        <v>374</v>
      </c>
      <c r="E294" s="294">
        <v>30</v>
      </c>
      <c r="F294" s="151" t="s">
        <v>940</v>
      </c>
      <c r="G294" s="151"/>
      <c r="H294" s="151"/>
      <c r="I294" s="151"/>
      <c r="J294" s="151"/>
      <c r="K294" s="152"/>
      <c r="L294" s="153"/>
      <c r="M294" s="152"/>
      <c r="N294" s="153"/>
      <c r="O294" s="152"/>
      <c r="P294" s="152"/>
      <c r="Q294" s="154"/>
      <c r="R294" s="154"/>
      <c r="S294" s="152"/>
      <c r="T294" s="152"/>
      <c r="U294" s="152"/>
      <c r="V294" s="152"/>
      <c r="W294" s="152"/>
      <c r="X294" s="152"/>
      <c r="Y294" s="152"/>
      <c r="Z294" s="155"/>
      <c r="AA294" s="155"/>
      <c r="AB294" s="155"/>
      <c r="AC294" s="151"/>
      <c r="AD294" s="156"/>
      <c r="AE294" s="157"/>
      <c r="AF294" s="152"/>
      <c r="AG294" s="152"/>
      <c r="AH294" s="152"/>
      <c r="AI294" s="152"/>
      <c r="AJ294" s="152"/>
      <c r="AK294" s="152"/>
      <c r="AL294" s="152"/>
      <c r="AM294" s="152"/>
      <c r="AN294" s="152"/>
      <c r="AO294" s="152"/>
      <c r="AP294" s="152"/>
      <c r="AQ294" s="152"/>
      <c r="AR294" s="152"/>
      <c r="AS294" s="152"/>
      <c r="AT294" s="152"/>
      <c r="AU294" s="152"/>
      <c r="AV294" s="11"/>
      <c r="AW294" s="11"/>
      <c r="AX294" s="11"/>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row>
    <row r="295" spans="1:128" ht="17.25" customHeight="1">
      <c r="A295" s="150"/>
      <c r="B295" s="305" t="str">
        <f>CONCATENATE(B292,".3")</f>
        <v>A.II.6.5.6.5.2.3</v>
      </c>
      <c r="C295" s="303" t="s">
        <v>793</v>
      </c>
      <c r="D295" s="283" t="s">
        <v>374</v>
      </c>
      <c r="E295" s="294">
        <v>90</v>
      </c>
      <c r="F295" s="151" t="s">
        <v>940</v>
      </c>
      <c r="G295" s="151"/>
      <c r="H295" s="151"/>
      <c r="I295" s="151"/>
      <c r="J295" s="151"/>
      <c r="K295" s="152"/>
      <c r="L295" s="153"/>
      <c r="M295" s="152"/>
      <c r="N295" s="153"/>
      <c r="O295" s="152"/>
      <c r="P295" s="152"/>
      <c r="Q295" s="154"/>
      <c r="R295" s="154"/>
      <c r="S295" s="152"/>
      <c r="T295" s="152"/>
      <c r="U295" s="152"/>
      <c r="V295" s="152"/>
      <c r="W295" s="152"/>
      <c r="X295" s="152"/>
      <c r="Y295" s="152"/>
      <c r="Z295" s="155"/>
      <c r="AA295" s="155"/>
      <c r="AB295" s="155"/>
      <c r="AC295" s="151"/>
      <c r="AD295" s="156"/>
      <c r="AE295" s="157"/>
      <c r="AF295" s="152"/>
      <c r="AG295" s="152"/>
      <c r="AH295" s="152"/>
      <c r="AI295" s="152"/>
      <c r="AJ295" s="152"/>
      <c r="AK295" s="152"/>
      <c r="AL295" s="152"/>
      <c r="AM295" s="152"/>
      <c r="AN295" s="152"/>
      <c r="AO295" s="152"/>
      <c r="AP295" s="152"/>
      <c r="AQ295" s="152"/>
      <c r="AR295" s="152"/>
      <c r="AS295" s="152"/>
      <c r="AT295" s="152"/>
      <c r="AU295" s="152"/>
      <c r="AV295" s="11"/>
      <c r="AW295" s="11"/>
      <c r="AX295" s="11"/>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row>
    <row r="296" spans="1:128" ht="17.25" customHeight="1">
      <c r="A296" s="150"/>
      <c r="B296" s="305" t="str">
        <f>CONCATENATE(B266,".6")</f>
        <v>A.II.6.5.6.6</v>
      </c>
      <c r="C296" s="303" t="s">
        <v>794</v>
      </c>
      <c r="D296" s="283"/>
      <c r="E296" s="294"/>
      <c r="F296" s="151" t="s">
        <v>534</v>
      </c>
      <c r="G296" s="151"/>
      <c r="H296" s="151"/>
      <c r="I296" s="151"/>
      <c r="J296" s="151"/>
      <c r="K296" s="152"/>
      <c r="L296" s="153"/>
      <c r="M296" s="152"/>
      <c r="N296" s="153"/>
      <c r="O296" s="152"/>
      <c r="P296" s="152"/>
      <c r="Q296" s="154"/>
      <c r="R296" s="154"/>
      <c r="S296" s="152"/>
      <c r="T296" s="152"/>
      <c r="U296" s="152"/>
      <c r="V296" s="152"/>
      <c r="W296" s="152"/>
      <c r="X296" s="152"/>
      <c r="Y296" s="152"/>
      <c r="Z296" s="155"/>
      <c r="AA296" s="155"/>
      <c r="AB296" s="155"/>
      <c r="AC296" s="151"/>
      <c r="AD296" s="156"/>
      <c r="AE296" s="157"/>
      <c r="AF296" s="152"/>
      <c r="AG296" s="152"/>
      <c r="AH296" s="152"/>
      <c r="AI296" s="152"/>
      <c r="AJ296" s="152"/>
      <c r="AK296" s="152"/>
      <c r="AL296" s="152"/>
      <c r="AM296" s="152"/>
      <c r="AN296" s="152"/>
      <c r="AO296" s="152"/>
      <c r="AP296" s="152"/>
      <c r="AQ296" s="152"/>
      <c r="AR296" s="152"/>
      <c r="AS296" s="152"/>
      <c r="AT296" s="152"/>
      <c r="AU296" s="152"/>
      <c r="AV296" s="11"/>
      <c r="AW296" s="11"/>
      <c r="AX296" s="11"/>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row>
    <row r="297" spans="1:128" ht="198">
      <c r="A297" s="150"/>
      <c r="B297" s="305" t="str">
        <f>CONCATENATE(B296,".1")</f>
        <v>A.II.6.5.6.6.1</v>
      </c>
      <c r="C297" s="303" t="s">
        <v>795</v>
      </c>
      <c r="D297" s="283" t="s">
        <v>796</v>
      </c>
      <c r="E297" s="294">
        <v>1</v>
      </c>
      <c r="F297" s="151" t="s">
        <v>939</v>
      </c>
      <c r="G297" s="151"/>
      <c r="H297" s="151"/>
      <c r="I297" s="151"/>
      <c r="J297" s="151"/>
      <c r="K297" s="152"/>
      <c r="L297" s="153"/>
      <c r="M297" s="152"/>
      <c r="N297" s="153"/>
      <c r="O297" s="152"/>
      <c r="P297" s="152"/>
      <c r="Q297" s="154"/>
      <c r="R297" s="154"/>
      <c r="S297" s="152"/>
      <c r="T297" s="152"/>
      <c r="U297" s="152"/>
      <c r="V297" s="152"/>
      <c r="W297" s="152"/>
      <c r="X297" s="152"/>
      <c r="Y297" s="152"/>
      <c r="Z297" s="155"/>
      <c r="AA297" s="155"/>
      <c r="AB297" s="155"/>
      <c r="AC297" s="151"/>
      <c r="AD297" s="156"/>
      <c r="AE297" s="157"/>
      <c r="AF297" s="152"/>
      <c r="AG297" s="152"/>
      <c r="AH297" s="152"/>
      <c r="AI297" s="152"/>
      <c r="AJ297" s="152"/>
      <c r="AK297" s="152"/>
      <c r="AL297" s="152"/>
      <c r="AM297" s="152"/>
      <c r="AN297" s="152"/>
      <c r="AO297" s="152"/>
      <c r="AP297" s="152"/>
      <c r="AQ297" s="152"/>
      <c r="AR297" s="152"/>
      <c r="AS297" s="152"/>
      <c r="AT297" s="152"/>
      <c r="AU297" s="152"/>
      <c r="AV297" s="11"/>
      <c r="AW297" s="11"/>
      <c r="AX297" s="11"/>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row>
    <row r="298" spans="1:128" ht="17.25" customHeight="1">
      <c r="A298" s="150"/>
      <c r="B298" s="305" t="str">
        <f>CONCATENATE(B266,".7")</f>
        <v>A.II.6.5.6.7</v>
      </c>
      <c r="C298" s="303" t="s">
        <v>797</v>
      </c>
      <c r="D298" s="283"/>
      <c r="E298" s="294"/>
      <c r="F298" s="151" t="s">
        <v>534</v>
      </c>
      <c r="G298" s="151"/>
      <c r="H298" s="151"/>
      <c r="I298" s="151"/>
      <c r="J298" s="151"/>
      <c r="K298" s="152"/>
      <c r="L298" s="153"/>
      <c r="M298" s="152"/>
      <c r="N298" s="153"/>
      <c r="O298" s="152"/>
      <c r="P298" s="152"/>
      <c r="Q298" s="154"/>
      <c r="R298" s="154"/>
      <c r="S298" s="152"/>
      <c r="T298" s="152"/>
      <c r="U298" s="152"/>
      <c r="V298" s="152"/>
      <c r="W298" s="152"/>
      <c r="X298" s="152"/>
      <c r="Y298" s="152"/>
      <c r="Z298" s="155"/>
      <c r="AA298" s="155"/>
      <c r="AB298" s="155"/>
      <c r="AC298" s="151"/>
      <c r="AD298" s="156"/>
      <c r="AE298" s="157"/>
      <c r="AF298" s="152"/>
      <c r="AG298" s="152"/>
      <c r="AH298" s="152"/>
      <c r="AI298" s="152"/>
      <c r="AJ298" s="152"/>
      <c r="AK298" s="152"/>
      <c r="AL298" s="152"/>
      <c r="AM298" s="152"/>
      <c r="AN298" s="152"/>
      <c r="AO298" s="152"/>
      <c r="AP298" s="152"/>
      <c r="AQ298" s="152"/>
      <c r="AR298" s="152"/>
      <c r="AS298" s="152"/>
      <c r="AT298" s="152"/>
      <c r="AU298" s="152"/>
      <c r="AV298" s="11"/>
      <c r="AW298" s="11"/>
      <c r="AX298" s="11"/>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row>
    <row r="299" spans="1:128" ht="52.8">
      <c r="A299" s="150"/>
      <c r="B299" s="305" t="str">
        <f>CONCATENATE(B298,".1")</f>
        <v>A.II.6.5.6.7.1</v>
      </c>
      <c r="C299" s="303" t="s">
        <v>798</v>
      </c>
      <c r="D299" s="283" t="s">
        <v>608</v>
      </c>
      <c r="E299" s="294">
        <v>1</v>
      </c>
      <c r="F299" s="151" t="s">
        <v>939</v>
      </c>
      <c r="G299" s="151"/>
      <c r="H299" s="151"/>
      <c r="I299" s="151"/>
      <c r="J299" s="151"/>
      <c r="K299" s="152"/>
      <c r="L299" s="153"/>
      <c r="M299" s="152"/>
      <c r="N299" s="153"/>
      <c r="O299" s="152"/>
      <c r="P299" s="152"/>
      <c r="Q299" s="154"/>
      <c r="R299" s="154"/>
      <c r="S299" s="152"/>
      <c r="T299" s="152"/>
      <c r="U299" s="152"/>
      <c r="V299" s="152"/>
      <c r="W299" s="152"/>
      <c r="X299" s="152"/>
      <c r="Y299" s="152"/>
      <c r="Z299" s="155"/>
      <c r="AA299" s="155"/>
      <c r="AB299" s="155"/>
      <c r="AC299" s="151"/>
      <c r="AD299" s="156"/>
      <c r="AE299" s="157"/>
      <c r="AF299" s="152"/>
      <c r="AG299" s="152"/>
      <c r="AH299" s="152"/>
      <c r="AI299" s="152"/>
      <c r="AJ299" s="152"/>
      <c r="AK299" s="152"/>
      <c r="AL299" s="152"/>
      <c r="AM299" s="152"/>
      <c r="AN299" s="152"/>
      <c r="AO299" s="152"/>
      <c r="AP299" s="152"/>
      <c r="AQ299" s="152"/>
      <c r="AR299" s="152"/>
      <c r="AS299" s="152"/>
      <c r="AT299" s="152"/>
      <c r="AU299" s="152"/>
      <c r="AV299" s="11"/>
      <c r="AW299" s="11"/>
      <c r="AX299" s="11"/>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row>
    <row r="300" spans="1:128" ht="38.25" customHeight="1">
      <c r="A300" s="150"/>
      <c r="B300" s="305" t="str">
        <f>CONCATENATE(B298,".2")</f>
        <v>A.II.6.5.6.7.2</v>
      </c>
      <c r="C300" s="303" t="s">
        <v>799</v>
      </c>
      <c r="D300" s="283" t="s">
        <v>602</v>
      </c>
      <c r="E300" s="294">
        <v>1</v>
      </c>
      <c r="F300" s="151" t="s">
        <v>534</v>
      </c>
      <c r="G300" s="151"/>
      <c r="H300" s="151"/>
      <c r="I300" s="151"/>
      <c r="J300" s="151"/>
      <c r="K300" s="152"/>
      <c r="L300" s="153"/>
      <c r="M300" s="152"/>
      <c r="N300" s="153"/>
      <c r="O300" s="152"/>
      <c r="P300" s="152"/>
      <c r="Q300" s="154"/>
      <c r="R300" s="154"/>
      <c r="S300" s="152"/>
      <c r="T300" s="152"/>
      <c r="U300" s="152"/>
      <c r="V300" s="152"/>
      <c r="W300" s="152"/>
      <c r="X300" s="152"/>
      <c r="Y300" s="152"/>
      <c r="Z300" s="155"/>
      <c r="AA300" s="155"/>
      <c r="AB300" s="155"/>
      <c r="AC300" s="151"/>
      <c r="AD300" s="156"/>
      <c r="AE300" s="157"/>
      <c r="AF300" s="152"/>
      <c r="AG300" s="152"/>
      <c r="AH300" s="152"/>
      <c r="AI300" s="152"/>
      <c r="AJ300" s="152"/>
      <c r="AK300" s="152"/>
      <c r="AL300" s="152"/>
      <c r="AM300" s="152"/>
      <c r="AN300" s="152"/>
      <c r="AO300" s="152"/>
      <c r="AP300" s="152"/>
      <c r="AQ300" s="152"/>
      <c r="AR300" s="152"/>
      <c r="AS300" s="152"/>
      <c r="AT300" s="152"/>
      <c r="AU300" s="152"/>
      <c r="AV300" s="11"/>
      <c r="AW300" s="11"/>
      <c r="AX300" s="11"/>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row>
    <row r="301" spans="1:128" ht="38.25" customHeight="1">
      <c r="A301" s="150"/>
      <c r="B301" s="305" t="str">
        <f>CONCATENATE(B298,".3")</f>
        <v>A.II.6.5.6.7.3</v>
      </c>
      <c r="C301" s="303" t="s">
        <v>800</v>
      </c>
      <c r="D301" s="283" t="s">
        <v>602</v>
      </c>
      <c r="E301" s="294">
        <v>1</v>
      </c>
      <c r="F301" s="151" t="s">
        <v>534</v>
      </c>
      <c r="G301" s="151"/>
      <c r="H301" s="151"/>
      <c r="I301" s="151"/>
      <c r="J301" s="151"/>
      <c r="K301" s="152"/>
      <c r="L301" s="153"/>
      <c r="M301" s="152"/>
      <c r="N301" s="153"/>
      <c r="O301" s="152"/>
      <c r="P301" s="152"/>
      <c r="Q301" s="154"/>
      <c r="R301" s="154"/>
      <c r="S301" s="152"/>
      <c r="T301" s="152"/>
      <c r="U301" s="152"/>
      <c r="V301" s="152"/>
      <c r="W301" s="152"/>
      <c r="X301" s="152"/>
      <c r="Y301" s="152"/>
      <c r="Z301" s="155"/>
      <c r="AA301" s="155"/>
      <c r="AB301" s="155"/>
      <c r="AC301" s="151"/>
      <c r="AD301" s="156"/>
      <c r="AE301" s="157"/>
      <c r="AF301" s="152"/>
      <c r="AG301" s="152"/>
      <c r="AH301" s="152"/>
      <c r="AI301" s="152"/>
      <c r="AJ301" s="152"/>
      <c r="AK301" s="152"/>
      <c r="AL301" s="152"/>
      <c r="AM301" s="152"/>
      <c r="AN301" s="152"/>
      <c r="AO301" s="152"/>
      <c r="AP301" s="152"/>
      <c r="AQ301" s="152"/>
      <c r="AR301" s="152"/>
      <c r="AS301" s="152"/>
      <c r="AT301" s="152"/>
      <c r="AU301" s="152"/>
      <c r="AV301" s="11"/>
      <c r="AW301" s="11"/>
      <c r="AX301" s="11"/>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row>
    <row r="302" spans="1:128" ht="17.25" customHeight="1">
      <c r="A302" s="150"/>
      <c r="B302" s="305" t="str">
        <f>CONCATENATE(B266,".8")</f>
        <v>A.II.6.5.6.8</v>
      </c>
      <c r="C302" s="303" t="s">
        <v>801</v>
      </c>
      <c r="D302" s="283"/>
      <c r="E302" s="294"/>
      <c r="F302" s="151" t="s">
        <v>534</v>
      </c>
      <c r="G302" s="151"/>
      <c r="H302" s="151"/>
      <c r="I302" s="151"/>
      <c r="J302" s="151"/>
      <c r="K302" s="152"/>
      <c r="L302" s="153"/>
      <c r="M302" s="152"/>
      <c r="N302" s="153"/>
      <c r="O302" s="152"/>
      <c r="P302" s="152"/>
      <c r="Q302" s="154"/>
      <c r="R302" s="154"/>
      <c r="S302" s="152"/>
      <c r="T302" s="152"/>
      <c r="U302" s="152"/>
      <c r="V302" s="152"/>
      <c r="W302" s="152"/>
      <c r="X302" s="152"/>
      <c r="Y302" s="152"/>
      <c r="Z302" s="155"/>
      <c r="AA302" s="155"/>
      <c r="AB302" s="155"/>
      <c r="AC302" s="151"/>
      <c r="AD302" s="156"/>
      <c r="AE302" s="157"/>
      <c r="AF302" s="152"/>
      <c r="AG302" s="152"/>
      <c r="AH302" s="152"/>
      <c r="AI302" s="152"/>
      <c r="AJ302" s="152"/>
      <c r="AK302" s="152"/>
      <c r="AL302" s="152"/>
      <c r="AM302" s="152"/>
      <c r="AN302" s="152"/>
      <c r="AO302" s="152"/>
      <c r="AP302" s="152"/>
      <c r="AQ302" s="152"/>
      <c r="AR302" s="152"/>
      <c r="AS302" s="152"/>
      <c r="AT302" s="152"/>
      <c r="AU302" s="152"/>
      <c r="AV302" s="11"/>
      <c r="AW302" s="11"/>
      <c r="AX302" s="11"/>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row>
    <row r="303" spans="1:128" ht="66">
      <c r="A303" s="150"/>
      <c r="B303" s="305" t="str">
        <f>CONCATENATE(B302,".1")</f>
        <v>A.II.6.5.6.8.1</v>
      </c>
      <c r="C303" s="303" t="s">
        <v>802</v>
      </c>
      <c r="D303" s="283" t="s">
        <v>608</v>
      </c>
      <c r="E303" s="294">
        <v>1</v>
      </c>
      <c r="F303" s="151" t="s">
        <v>939</v>
      </c>
      <c r="G303" s="151"/>
      <c r="H303" s="151"/>
      <c r="I303" s="151"/>
      <c r="J303" s="151"/>
      <c r="K303" s="152"/>
      <c r="L303" s="153"/>
      <c r="M303" s="152"/>
      <c r="N303" s="153"/>
      <c r="O303" s="152"/>
      <c r="P303" s="152"/>
      <c r="Q303" s="154"/>
      <c r="R303" s="154"/>
      <c r="S303" s="152"/>
      <c r="T303" s="152"/>
      <c r="U303" s="152"/>
      <c r="V303" s="152"/>
      <c r="W303" s="152"/>
      <c r="X303" s="152"/>
      <c r="Y303" s="152"/>
      <c r="Z303" s="155"/>
      <c r="AA303" s="155"/>
      <c r="AB303" s="155"/>
      <c r="AC303" s="151"/>
      <c r="AD303" s="156"/>
      <c r="AE303" s="157"/>
      <c r="AF303" s="152"/>
      <c r="AG303" s="152"/>
      <c r="AH303" s="152"/>
      <c r="AI303" s="152"/>
      <c r="AJ303" s="152"/>
      <c r="AK303" s="152"/>
      <c r="AL303" s="152"/>
      <c r="AM303" s="152"/>
      <c r="AN303" s="152"/>
      <c r="AO303" s="152"/>
      <c r="AP303" s="152"/>
      <c r="AQ303" s="152"/>
      <c r="AR303" s="152"/>
      <c r="AS303" s="152"/>
      <c r="AT303" s="152"/>
      <c r="AU303" s="152"/>
      <c r="AV303" s="11"/>
      <c r="AW303" s="11"/>
      <c r="AX303" s="11"/>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row>
    <row r="304" spans="1:128" ht="51" customHeight="1">
      <c r="A304" s="150"/>
      <c r="B304" s="305" t="str">
        <f>CONCATENATE(B302,".2")</f>
        <v>A.II.6.5.6.8.2</v>
      </c>
      <c r="C304" s="303" t="s">
        <v>803</v>
      </c>
      <c r="D304" s="283" t="s">
        <v>602</v>
      </c>
      <c r="E304" s="294">
        <v>1</v>
      </c>
      <c r="F304" s="151" t="s">
        <v>534</v>
      </c>
      <c r="G304" s="151"/>
      <c r="H304" s="151"/>
      <c r="I304" s="151"/>
      <c r="J304" s="151"/>
      <c r="K304" s="152"/>
      <c r="L304" s="153"/>
      <c r="M304" s="152"/>
      <c r="N304" s="153"/>
      <c r="O304" s="152"/>
      <c r="P304" s="152"/>
      <c r="Q304" s="154"/>
      <c r="R304" s="154"/>
      <c r="S304" s="152"/>
      <c r="T304" s="152"/>
      <c r="U304" s="152"/>
      <c r="V304" s="152"/>
      <c r="W304" s="152"/>
      <c r="X304" s="152"/>
      <c r="Y304" s="152"/>
      <c r="Z304" s="155"/>
      <c r="AA304" s="155"/>
      <c r="AB304" s="155"/>
      <c r="AC304" s="151"/>
      <c r="AD304" s="156"/>
      <c r="AE304" s="157"/>
      <c r="AF304" s="152"/>
      <c r="AG304" s="152"/>
      <c r="AH304" s="152"/>
      <c r="AI304" s="152"/>
      <c r="AJ304" s="152"/>
      <c r="AK304" s="152"/>
      <c r="AL304" s="152"/>
      <c r="AM304" s="152"/>
      <c r="AN304" s="152"/>
      <c r="AO304" s="152"/>
      <c r="AP304" s="152"/>
      <c r="AQ304" s="152"/>
      <c r="AR304" s="152"/>
      <c r="AS304" s="152"/>
      <c r="AT304" s="152"/>
      <c r="AU304" s="152"/>
      <c r="AV304" s="11"/>
      <c r="AW304" s="11"/>
      <c r="AX304" s="11"/>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row>
    <row r="305" spans="1:128" ht="17.25" customHeight="1">
      <c r="A305" s="150"/>
      <c r="B305" s="305" t="str">
        <f>CONCATENATE(B266,".9")</f>
        <v>A.II.6.5.6.9</v>
      </c>
      <c r="C305" s="303" t="s">
        <v>804</v>
      </c>
      <c r="D305" s="283"/>
      <c r="E305" s="294"/>
      <c r="F305" s="151" t="s">
        <v>534</v>
      </c>
      <c r="G305" s="151"/>
      <c r="H305" s="151"/>
      <c r="I305" s="151"/>
      <c r="J305" s="151"/>
      <c r="K305" s="152"/>
      <c r="L305" s="153"/>
      <c r="M305" s="152"/>
      <c r="N305" s="153"/>
      <c r="O305" s="152"/>
      <c r="P305" s="152"/>
      <c r="Q305" s="154"/>
      <c r="R305" s="154"/>
      <c r="S305" s="152"/>
      <c r="T305" s="152"/>
      <c r="U305" s="152"/>
      <c r="V305" s="152"/>
      <c r="W305" s="152"/>
      <c r="X305" s="152"/>
      <c r="Y305" s="152"/>
      <c r="Z305" s="155"/>
      <c r="AA305" s="155"/>
      <c r="AB305" s="155"/>
      <c r="AC305" s="151"/>
      <c r="AD305" s="156"/>
      <c r="AE305" s="157"/>
      <c r="AF305" s="152"/>
      <c r="AG305" s="152"/>
      <c r="AH305" s="152"/>
      <c r="AI305" s="152"/>
      <c r="AJ305" s="152"/>
      <c r="AK305" s="152"/>
      <c r="AL305" s="152"/>
      <c r="AM305" s="152"/>
      <c r="AN305" s="152"/>
      <c r="AO305" s="152"/>
      <c r="AP305" s="152"/>
      <c r="AQ305" s="152"/>
      <c r="AR305" s="152"/>
      <c r="AS305" s="152"/>
      <c r="AT305" s="152"/>
      <c r="AU305" s="152"/>
      <c r="AV305" s="11"/>
      <c r="AW305" s="11"/>
      <c r="AX305" s="11"/>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row>
    <row r="306" spans="1:128" ht="26.4">
      <c r="A306" s="150"/>
      <c r="B306" s="305" t="str">
        <f>CONCATENATE(B305,".1")</f>
        <v>A.II.6.5.6.9.1</v>
      </c>
      <c r="C306" s="303" t="s">
        <v>805</v>
      </c>
      <c r="D306" s="283" t="s">
        <v>608</v>
      </c>
      <c r="E306" s="294">
        <v>1</v>
      </c>
      <c r="F306" s="151" t="s">
        <v>939</v>
      </c>
      <c r="G306" s="151"/>
      <c r="H306" s="151"/>
      <c r="I306" s="151"/>
      <c r="J306" s="151"/>
      <c r="K306" s="152"/>
      <c r="L306" s="153"/>
      <c r="M306" s="152"/>
      <c r="N306" s="153"/>
      <c r="O306" s="152"/>
      <c r="P306" s="152"/>
      <c r="Q306" s="154"/>
      <c r="R306" s="154"/>
      <c r="S306" s="152"/>
      <c r="T306" s="152"/>
      <c r="U306" s="152"/>
      <c r="V306" s="152"/>
      <c r="W306" s="152"/>
      <c r="X306" s="152"/>
      <c r="Y306" s="152"/>
      <c r="Z306" s="155"/>
      <c r="AA306" s="155"/>
      <c r="AB306" s="155"/>
      <c r="AC306" s="151"/>
      <c r="AD306" s="156"/>
      <c r="AE306" s="157"/>
      <c r="AF306" s="152"/>
      <c r="AG306" s="152"/>
      <c r="AH306" s="152"/>
      <c r="AI306" s="152"/>
      <c r="AJ306" s="152"/>
      <c r="AK306" s="152"/>
      <c r="AL306" s="152"/>
      <c r="AM306" s="152"/>
      <c r="AN306" s="152"/>
      <c r="AO306" s="152"/>
      <c r="AP306" s="152"/>
      <c r="AQ306" s="152"/>
      <c r="AR306" s="152"/>
      <c r="AS306" s="152"/>
      <c r="AT306" s="152"/>
      <c r="AU306" s="152"/>
      <c r="AV306" s="11"/>
      <c r="AW306" s="11"/>
      <c r="AX306" s="11"/>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row>
    <row r="307" spans="1:128" ht="17.25" customHeight="1">
      <c r="A307" s="150"/>
      <c r="B307" s="305" t="str">
        <f>CONCATENATE(B266,".10")</f>
        <v>A.II.6.5.6.10</v>
      </c>
      <c r="C307" s="303" t="s">
        <v>806</v>
      </c>
      <c r="D307" s="283"/>
      <c r="E307" s="294"/>
      <c r="F307" s="151" t="s">
        <v>534</v>
      </c>
      <c r="G307" s="151"/>
      <c r="H307" s="151"/>
      <c r="I307" s="151"/>
      <c r="J307" s="151"/>
      <c r="K307" s="152"/>
      <c r="L307" s="153"/>
      <c r="M307" s="152"/>
      <c r="N307" s="153"/>
      <c r="O307" s="152"/>
      <c r="P307" s="152"/>
      <c r="Q307" s="154"/>
      <c r="R307" s="154"/>
      <c r="S307" s="152"/>
      <c r="T307" s="152"/>
      <c r="U307" s="152"/>
      <c r="V307" s="152"/>
      <c r="W307" s="152"/>
      <c r="X307" s="152"/>
      <c r="Y307" s="152"/>
      <c r="Z307" s="155"/>
      <c r="AA307" s="155"/>
      <c r="AB307" s="155"/>
      <c r="AC307" s="151"/>
      <c r="AD307" s="156"/>
      <c r="AE307" s="157"/>
      <c r="AF307" s="152"/>
      <c r="AG307" s="152"/>
      <c r="AH307" s="152"/>
      <c r="AI307" s="152"/>
      <c r="AJ307" s="152"/>
      <c r="AK307" s="152"/>
      <c r="AL307" s="152"/>
      <c r="AM307" s="152"/>
      <c r="AN307" s="152"/>
      <c r="AO307" s="152"/>
      <c r="AP307" s="152"/>
      <c r="AQ307" s="152"/>
      <c r="AR307" s="152"/>
      <c r="AS307" s="152"/>
      <c r="AT307" s="152"/>
      <c r="AU307" s="152"/>
      <c r="AV307" s="11"/>
      <c r="AW307" s="11"/>
      <c r="AX307" s="11"/>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row>
    <row r="308" spans="1:128" ht="39.6">
      <c r="A308" s="150"/>
      <c r="B308" s="305" t="str">
        <f>CONCATENATE(B307,".1")</f>
        <v>A.II.6.5.6.10.1</v>
      </c>
      <c r="C308" s="303" t="s">
        <v>807</v>
      </c>
      <c r="D308" s="283" t="s">
        <v>608</v>
      </c>
      <c r="E308" s="294">
        <v>2</v>
      </c>
      <c r="F308" s="151" t="s">
        <v>939</v>
      </c>
      <c r="G308" s="151" t="s">
        <v>384</v>
      </c>
      <c r="H308" s="151">
        <v>626.6</v>
      </c>
      <c r="I308" s="230" t="s">
        <v>380</v>
      </c>
      <c r="J308" s="151"/>
      <c r="K308" s="152"/>
      <c r="L308" s="153"/>
      <c r="M308" s="152"/>
      <c r="N308" s="153"/>
      <c r="O308" s="152">
        <v>70</v>
      </c>
      <c r="P308" s="152">
        <v>75</v>
      </c>
      <c r="Q308" s="154"/>
      <c r="R308" s="154"/>
      <c r="S308" s="152"/>
      <c r="T308" s="152"/>
      <c r="U308" s="152"/>
      <c r="V308" s="152"/>
      <c r="W308" s="152"/>
      <c r="X308" s="152"/>
      <c r="Y308" s="152"/>
      <c r="Z308" s="155"/>
      <c r="AA308" s="155"/>
      <c r="AB308" s="155"/>
      <c r="AC308" s="151"/>
      <c r="AD308" s="156"/>
      <c r="AE308" s="157"/>
      <c r="AF308" s="152"/>
      <c r="AG308" s="152"/>
      <c r="AH308" s="152"/>
      <c r="AI308" s="152"/>
      <c r="AJ308" s="152"/>
      <c r="AK308" s="152"/>
      <c r="AL308" s="152"/>
      <c r="AM308" s="152"/>
      <c r="AN308" s="152"/>
      <c r="AO308" s="152"/>
      <c r="AP308" s="152"/>
      <c r="AQ308" s="152"/>
      <c r="AR308" s="152"/>
      <c r="AS308" s="152"/>
      <c r="AT308" s="152"/>
      <c r="AU308" s="152"/>
      <c r="AV308" s="11"/>
      <c r="AW308" s="11"/>
      <c r="AX308" s="11"/>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row>
    <row r="309" spans="1:128" ht="39.6">
      <c r="A309" s="150"/>
      <c r="B309" s="305" t="str">
        <f>CONCATENATE(B307,".2")</f>
        <v>A.II.6.5.6.10.2</v>
      </c>
      <c r="C309" s="303" t="s">
        <v>808</v>
      </c>
      <c r="D309" s="283" t="s">
        <v>608</v>
      </c>
      <c r="E309" s="294">
        <v>2</v>
      </c>
      <c r="F309" s="151" t="s">
        <v>939</v>
      </c>
      <c r="G309" s="151" t="s">
        <v>384</v>
      </c>
      <c r="H309" s="151">
        <v>626.6</v>
      </c>
      <c r="I309" s="230" t="s">
        <v>380</v>
      </c>
      <c r="J309" s="151"/>
      <c r="K309" s="152"/>
      <c r="L309" s="153"/>
      <c r="M309" s="152"/>
      <c r="N309" s="153"/>
      <c r="O309" s="152">
        <v>70</v>
      </c>
      <c r="P309" s="152">
        <v>75</v>
      </c>
      <c r="Q309" s="154"/>
      <c r="R309" s="154"/>
      <c r="S309" s="152"/>
      <c r="T309" s="152"/>
      <c r="U309" s="152"/>
      <c r="V309" s="152"/>
      <c r="W309" s="152"/>
      <c r="X309" s="152"/>
      <c r="Y309" s="152"/>
      <c r="Z309" s="155"/>
      <c r="AA309" s="155"/>
      <c r="AB309" s="155"/>
      <c r="AC309" s="151"/>
      <c r="AD309" s="156"/>
      <c r="AE309" s="157"/>
      <c r="AF309" s="152"/>
      <c r="AG309" s="152"/>
      <c r="AH309" s="152"/>
      <c r="AI309" s="152"/>
      <c r="AJ309" s="152"/>
      <c r="AK309" s="152"/>
      <c r="AL309" s="152"/>
      <c r="AM309" s="152"/>
      <c r="AN309" s="152"/>
      <c r="AO309" s="152"/>
      <c r="AP309" s="152"/>
      <c r="AQ309" s="152"/>
      <c r="AR309" s="152"/>
      <c r="AS309" s="152"/>
      <c r="AT309" s="152"/>
      <c r="AU309" s="152"/>
      <c r="AV309" s="11"/>
      <c r="AW309" s="11"/>
      <c r="AX309" s="11"/>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row>
    <row r="310" spans="1:128" ht="17.25" customHeight="1">
      <c r="A310" s="150"/>
      <c r="B310" s="288" t="str">
        <f>+CONCATENATE(LEFT(B203,LEN(B203)-1),VALUE(RIGHT(B203,1))+1)</f>
        <v>A.II.6.6</v>
      </c>
      <c r="C310" s="317" t="s">
        <v>809</v>
      </c>
      <c r="D310" s="283"/>
      <c r="E310" s="294"/>
      <c r="F310" s="151" t="s">
        <v>534</v>
      </c>
      <c r="G310" s="151"/>
      <c r="H310" s="151"/>
      <c r="I310" s="151"/>
      <c r="J310" s="151"/>
      <c r="K310" s="152"/>
      <c r="L310" s="153"/>
      <c r="M310" s="152"/>
      <c r="N310" s="153"/>
      <c r="O310" s="152"/>
      <c r="P310" s="152"/>
      <c r="Q310" s="154"/>
      <c r="R310" s="154"/>
      <c r="S310" s="152"/>
      <c r="T310" s="152"/>
      <c r="U310" s="152"/>
      <c r="V310" s="152"/>
      <c r="W310" s="152"/>
      <c r="X310" s="152"/>
      <c r="Y310" s="152"/>
      <c r="Z310" s="155"/>
      <c r="AA310" s="155"/>
      <c r="AB310" s="155"/>
      <c r="AC310" s="151"/>
      <c r="AD310" s="156"/>
      <c r="AE310" s="157"/>
      <c r="AF310" s="152"/>
      <c r="AG310" s="152"/>
      <c r="AH310" s="152"/>
      <c r="AI310" s="152"/>
      <c r="AJ310" s="152"/>
      <c r="AK310" s="152"/>
      <c r="AL310" s="152"/>
      <c r="AM310" s="152"/>
      <c r="AN310" s="152"/>
      <c r="AO310" s="152"/>
      <c r="AP310" s="152"/>
      <c r="AQ310" s="152"/>
      <c r="AR310" s="152"/>
      <c r="AS310" s="152"/>
      <c r="AT310" s="152"/>
      <c r="AU310" s="152"/>
      <c r="AV310" s="11"/>
      <c r="AW310" s="11"/>
      <c r="AX310" s="11"/>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row>
    <row r="311" spans="1:128" ht="17.25" customHeight="1">
      <c r="A311" s="150"/>
      <c r="B311" s="313" t="str">
        <f>CONCATENATE(B310,".1")</f>
        <v>A.II.6.6.1</v>
      </c>
      <c r="C311" s="277" t="s">
        <v>663</v>
      </c>
      <c r="D311" s="278">
        <v>0</v>
      </c>
      <c r="E311" s="279">
        <v>0</v>
      </c>
      <c r="F311" s="151" t="s">
        <v>534</v>
      </c>
      <c r="G311" s="151"/>
      <c r="H311" s="151"/>
      <c r="I311" s="151"/>
      <c r="J311" s="151"/>
      <c r="K311" s="152"/>
      <c r="L311" s="153"/>
      <c r="M311" s="152"/>
      <c r="N311" s="153"/>
      <c r="O311" s="152"/>
      <c r="P311" s="152"/>
      <c r="Q311" s="154"/>
      <c r="R311" s="154"/>
      <c r="S311" s="152"/>
      <c r="T311" s="152"/>
      <c r="U311" s="152"/>
      <c r="V311" s="152"/>
      <c r="W311" s="152"/>
      <c r="X311" s="152"/>
      <c r="Y311" s="152"/>
      <c r="Z311" s="155"/>
      <c r="AA311" s="155"/>
      <c r="AB311" s="155"/>
      <c r="AC311" s="151"/>
      <c r="AD311" s="156"/>
      <c r="AE311" s="157"/>
      <c r="AF311" s="152"/>
      <c r="AG311" s="152"/>
      <c r="AH311" s="152"/>
      <c r="AI311" s="152"/>
      <c r="AJ311" s="152"/>
      <c r="AK311" s="152"/>
      <c r="AL311" s="152"/>
      <c r="AM311" s="152"/>
      <c r="AN311" s="152"/>
      <c r="AO311" s="152"/>
      <c r="AP311" s="152"/>
      <c r="AQ311" s="152"/>
      <c r="AR311" s="152"/>
      <c r="AS311" s="152"/>
      <c r="AT311" s="152"/>
      <c r="AU311" s="152"/>
      <c r="AV311" s="11"/>
      <c r="AW311" s="11"/>
      <c r="AX311" s="11"/>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row>
    <row r="312" spans="1:128" ht="153" customHeight="1">
      <c r="A312" s="150"/>
      <c r="B312" s="311" t="str">
        <f>CONCATENATE(B311,".1")</f>
        <v>A.II.6.6.1.1</v>
      </c>
      <c r="C312" s="277" t="s">
        <v>664</v>
      </c>
      <c r="D312" s="278"/>
      <c r="E312" s="287"/>
      <c r="F312" s="151" t="s">
        <v>534</v>
      </c>
      <c r="G312" s="151"/>
      <c r="H312" s="151"/>
      <c r="I312" s="151"/>
      <c r="J312" s="151"/>
      <c r="K312" s="152"/>
      <c r="L312" s="153"/>
      <c r="M312" s="152"/>
      <c r="N312" s="153"/>
      <c r="O312" s="152"/>
      <c r="P312" s="152"/>
      <c r="Q312" s="154"/>
      <c r="R312" s="154"/>
      <c r="S312" s="152"/>
      <c r="T312" s="152"/>
      <c r="U312" s="152"/>
      <c r="V312" s="152"/>
      <c r="W312" s="152"/>
      <c r="X312" s="152"/>
      <c r="Y312" s="152"/>
      <c r="Z312" s="155"/>
      <c r="AA312" s="155"/>
      <c r="AB312" s="155"/>
      <c r="AC312" s="151"/>
      <c r="AD312" s="156"/>
      <c r="AE312" s="157"/>
      <c r="AF312" s="152"/>
      <c r="AG312" s="152"/>
      <c r="AH312" s="152"/>
      <c r="AI312" s="152"/>
      <c r="AJ312" s="152"/>
      <c r="AK312" s="152"/>
      <c r="AL312" s="152"/>
      <c r="AM312" s="152"/>
      <c r="AN312" s="152"/>
      <c r="AO312" s="152"/>
      <c r="AP312" s="152"/>
      <c r="AQ312" s="152"/>
      <c r="AR312" s="152"/>
      <c r="AS312" s="152"/>
      <c r="AT312" s="152"/>
      <c r="AU312" s="152"/>
      <c r="AV312" s="11"/>
      <c r="AW312" s="11"/>
      <c r="AX312" s="11"/>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row>
    <row r="313" spans="1:128" ht="17.25" customHeight="1">
      <c r="A313" s="150"/>
      <c r="B313" s="311" t="str">
        <f>CONCATENATE(B312,".1")</f>
        <v>A.II.6.6.1.1.1</v>
      </c>
      <c r="C313" s="277" t="s">
        <v>633</v>
      </c>
      <c r="D313" s="278" t="s">
        <v>630</v>
      </c>
      <c r="E313" s="294">
        <f>247*0.3</f>
        <v>74.099999999999994</v>
      </c>
      <c r="F313" s="151" t="s">
        <v>529</v>
      </c>
      <c r="G313" s="151" t="s">
        <v>585</v>
      </c>
      <c r="H313" s="151">
        <v>2500</v>
      </c>
      <c r="I313" s="151"/>
      <c r="J313" s="151"/>
      <c r="K313" s="152"/>
      <c r="L313" s="153"/>
      <c r="M313" s="152"/>
      <c r="N313" s="153"/>
      <c r="O313" s="152"/>
      <c r="P313" s="152"/>
      <c r="Q313" s="154"/>
      <c r="R313" s="154"/>
      <c r="S313" s="152"/>
      <c r="T313" s="152"/>
      <c r="U313" s="152"/>
      <c r="V313" s="152"/>
      <c r="W313" s="152"/>
      <c r="X313" s="152"/>
      <c r="Y313" s="152"/>
      <c r="Z313" s="155"/>
      <c r="AA313" s="155"/>
      <c r="AB313" s="155"/>
      <c r="AC313" s="151"/>
      <c r="AD313" s="156"/>
      <c r="AE313" s="157"/>
      <c r="AF313" s="152"/>
      <c r="AG313" s="152"/>
      <c r="AH313" s="152"/>
      <c r="AI313" s="152"/>
      <c r="AJ313" s="152"/>
      <c r="AK313" s="152"/>
      <c r="AL313" s="152"/>
      <c r="AM313" s="152"/>
      <c r="AN313" s="152"/>
      <c r="AO313" s="152"/>
      <c r="AP313" s="152"/>
      <c r="AQ313" s="152"/>
      <c r="AR313" s="152"/>
      <c r="AS313" s="152"/>
      <c r="AT313" s="152"/>
      <c r="AU313" s="152"/>
      <c r="AV313" s="11"/>
      <c r="AW313" s="11"/>
      <c r="AX313" s="11"/>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row>
    <row r="314" spans="1:128" ht="17.25" customHeight="1">
      <c r="A314" s="150"/>
      <c r="B314" s="311" t="str">
        <f>+CONCATENATE(LEFT(B313,LEN(B313)-1),VALUE(RIGHT(B313,1))+1)</f>
        <v>A.II.6.6.1.1.2</v>
      </c>
      <c r="C314" s="277" t="s">
        <v>634</v>
      </c>
      <c r="D314" s="278" t="s">
        <v>630</v>
      </c>
      <c r="E314" s="294">
        <f>247*0.3</f>
        <v>74.099999999999994</v>
      </c>
      <c r="F314" s="151" t="s">
        <v>529</v>
      </c>
      <c r="G314" s="151" t="s">
        <v>585</v>
      </c>
      <c r="H314" s="151">
        <v>2500</v>
      </c>
      <c r="I314" s="151"/>
      <c r="J314" s="151"/>
      <c r="K314" s="152"/>
      <c r="L314" s="153"/>
      <c r="M314" s="152"/>
      <c r="N314" s="153"/>
      <c r="O314" s="152"/>
      <c r="P314" s="152"/>
      <c r="Q314" s="154"/>
      <c r="R314" s="154"/>
      <c r="S314" s="152"/>
      <c r="T314" s="152"/>
      <c r="U314" s="152"/>
      <c r="V314" s="152"/>
      <c r="W314" s="152"/>
      <c r="X314" s="152"/>
      <c r="Y314" s="152"/>
      <c r="Z314" s="155"/>
      <c r="AA314" s="155"/>
      <c r="AB314" s="155"/>
      <c r="AC314" s="151"/>
      <c r="AD314" s="156"/>
      <c r="AE314" s="157"/>
      <c r="AF314" s="152"/>
      <c r="AG314" s="152"/>
      <c r="AH314" s="152"/>
      <c r="AI314" s="152"/>
      <c r="AJ314" s="152"/>
      <c r="AK314" s="152"/>
      <c r="AL314" s="152"/>
      <c r="AM314" s="152"/>
      <c r="AN314" s="152"/>
      <c r="AO314" s="152"/>
      <c r="AP314" s="152"/>
      <c r="AQ314" s="152"/>
      <c r="AR314" s="152"/>
      <c r="AS314" s="152"/>
      <c r="AT314" s="152"/>
      <c r="AU314" s="152"/>
      <c r="AV314" s="11"/>
      <c r="AW314" s="11"/>
      <c r="AX314" s="11"/>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row>
    <row r="315" spans="1:128" ht="17.25" customHeight="1">
      <c r="A315" s="150"/>
      <c r="B315" s="311" t="str">
        <f>+CONCATENATE(LEFT(B314,LEN(B314)-1),VALUE(RIGHT(B314,1))+1)</f>
        <v>A.II.6.6.1.1.3</v>
      </c>
      <c r="C315" s="277" t="s">
        <v>635</v>
      </c>
      <c r="D315" s="278" t="s">
        <v>630</v>
      </c>
      <c r="E315" s="294">
        <f>247*0.4</f>
        <v>98.800000000000011</v>
      </c>
      <c r="F315" s="151" t="s">
        <v>529</v>
      </c>
      <c r="G315" s="151" t="s">
        <v>585</v>
      </c>
      <c r="H315" s="151">
        <v>2500</v>
      </c>
      <c r="I315" s="151"/>
      <c r="J315" s="151"/>
      <c r="K315" s="152"/>
      <c r="L315" s="153"/>
      <c r="M315" s="152"/>
      <c r="N315" s="153"/>
      <c r="O315" s="152"/>
      <c r="P315" s="152"/>
      <c r="Q315" s="154"/>
      <c r="R315" s="154"/>
      <c r="S315" s="152"/>
      <c r="T315" s="152"/>
      <c r="U315" s="152"/>
      <c r="V315" s="152"/>
      <c r="W315" s="152"/>
      <c r="X315" s="152"/>
      <c r="Y315" s="152"/>
      <c r="Z315" s="155"/>
      <c r="AA315" s="155"/>
      <c r="AB315" s="155"/>
      <c r="AC315" s="151"/>
      <c r="AD315" s="156"/>
      <c r="AE315" s="157"/>
      <c r="AF315" s="152"/>
      <c r="AG315" s="152"/>
      <c r="AH315" s="152"/>
      <c r="AI315" s="152"/>
      <c r="AJ315" s="152"/>
      <c r="AK315" s="152"/>
      <c r="AL315" s="152"/>
      <c r="AM315" s="152"/>
      <c r="AN315" s="152"/>
      <c r="AO315" s="152"/>
      <c r="AP315" s="152"/>
      <c r="AQ315" s="152"/>
      <c r="AR315" s="152"/>
      <c r="AS315" s="152"/>
      <c r="AT315" s="152"/>
      <c r="AU315" s="152"/>
      <c r="AV315" s="11"/>
      <c r="AW315" s="11"/>
      <c r="AX315" s="11"/>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row>
    <row r="316" spans="1:128" ht="17.25" customHeight="1">
      <c r="A316" s="150"/>
      <c r="B316" s="311" t="str">
        <f>+CONCATENATE(LEFT(B311,LEN(B311)-1),VALUE(RIGHT(B311,1))+1)</f>
        <v>A.II.6.6.2</v>
      </c>
      <c r="C316" s="277" t="s">
        <v>666</v>
      </c>
      <c r="D316" s="278">
        <v>0</v>
      </c>
      <c r="E316" s="279"/>
      <c r="F316" s="151" t="s">
        <v>534</v>
      </c>
      <c r="G316" s="151"/>
      <c r="H316" s="151"/>
      <c r="I316" s="151"/>
      <c r="J316" s="151"/>
      <c r="K316" s="152"/>
      <c r="L316" s="153"/>
      <c r="M316" s="152"/>
      <c r="N316" s="153"/>
      <c r="O316" s="152"/>
      <c r="P316" s="152"/>
      <c r="Q316" s="154"/>
      <c r="R316" s="154"/>
      <c r="S316" s="152"/>
      <c r="T316" s="152"/>
      <c r="U316" s="152"/>
      <c r="V316" s="152"/>
      <c r="W316" s="152"/>
      <c r="X316" s="152"/>
      <c r="Y316" s="152"/>
      <c r="Z316" s="155"/>
      <c r="AA316" s="155"/>
      <c r="AB316" s="155"/>
      <c r="AC316" s="151"/>
      <c r="AD316" s="156"/>
      <c r="AE316" s="157"/>
      <c r="AF316" s="152"/>
      <c r="AG316" s="152"/>
      <c r="AH316" s="152"/>
      <c r="AI316" s="152"/>
      <c r="AJ316" s="152"/>
      <c r="AK316" s="152"/>
      <c r="AL316" s="152"/>
      <c r="AM316" s="152"/>
      <c r="AN316" s="152"/>
      <c r="AO316" s="152"/>
      <c r="AP316" s="152"/>
      <c r="AQ316" s="152"/>
      <c r="AR316" s="152"/>
      <c r="AS316" s="152"/>
      <c r="AT316" s="152"/>
      <c r="AU316" s="152"/>
      <c r="AV316" s="11"/>
      <c r="AW316" s="11"/>
      <c r="AX316" s="11"/>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row>
    <row r="317" spans="1:128" ht="26.4">
      <c r="A317" s="150"/>
      <c r="B317" s="311" t="str">
        <f>CONCATENATE(B316,".1")</f>
        <v>A.II.6.6.2.1</v>
      </c>
      <c r="C317" s="303" t="s">
        <v>723</v>
      </c>
      <c r="D317" s="278" t="s">
        <v>623</v>
      </c>
      <c r="E317" s="294">
        <v>60.6</v>
      </c>
      <c r="F317" s="151" t="s">
        <v>939</v>
      </c>
      <c r="G317" s="151"/>
      <c r="H317" s="151"/>
      <c r="I317" s="151"/>
      <c r="J317" s="151"/>
      <c r="K317" s="152"/>
      <c r="L317" s="153"/>
      <c r="M317" s="152"/>
      <c r="N317" s="153"/>
      <c r="O317" s="152"/>
      <c r="P317" s="152"/>
      <c r="Q317" s="154"/>
      <c r="R317" s="154"/>
      <c r="S317" s="152"/>
      <c r="T317" s="152"/>
      <c r="U317" s="152"/>
      <c r="V317" s="152"/>
      <c r="W317" s="152"/>
      <c r="X317" s="152"/>
      <c r="Y317" s="152"/>
      <c r="Z317" s="155"/>
      <c r="AA317" s="155"/>
      <c r="AB317" s="155"/>
      <c r="AC317" s="151"/>
      <c r="AD317" s="156"/>
      <c r="AE317" s="157"/>
      <c r="AF317" s="152"/>
      <c r="AG317" s="152"/>
      <c r="AH317" s="152"/>
      <c r="AI317" s="152"/>
      <c r="AJ317" s="152"/>
      <c r="AK317" s="152"/>
      <c r="AL317" s="152"/>
      <c r="AM317" s="152"/>
      <c r="AN317" s="152"/>
      <c r="AO317" s="152"/>
      <c r="AP317" s="152"/>
      <c r="AQ317" s="152"/>
      <c r="AR317" s="152"/>
      <c r="AS317" s="152"/>
      <c r="AT317" s="152"/>
      <c r="AU317" s="152"/>
      <c r="AV317" s="11"/>
      <c r="AW317" s="11"/>
      <c r="AX317" s="11"/>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row>
    <row r="318" spans="1:128" ht="52.8">
      <c r="A318" s="150"/>
      <c r="B318" s="311" t="str">
        <f>+CONCATENATE(LEFT(B317,LEN(B317)-1),VALUE(RIGHT(B317,1))+1)</f>
        <v>A.II.6.6.2.2</v>
      </c>
      <c r="C318" s="303" t="s">
        <v>693</v>
      </c>
      <c r="D318" s="278" t="s">
        <v>630</v>
      </c>
      <c r="E318" s="294">
        <v>96.9</v>
      </c>
      <c r="F318" s="151" t="s">
        <v>939</v>
      </c>
      <c r="G318" s="151" t="s">
        <v>201</v>
      </c>
      <c r="H318" s="151">
        <v>2400</v>
      </c>
      <c r="I318" s="151" t="s">
        <v>366</v>
      </c>
      <c r="J318" s="151">
        <f>(H318*E318)/1000</f>
        <v>232.56</v>
      </c>
      <c r="K318" s="152"/>
      <c r="L318" s="153">
        <f>J318</f>
        <v>232.56</v>
      </c>
      <c r="M318" s="152" t="s">
        <v>510</v>
      </c>
      <c r="N318" s="153">
        <f>0.1*E318</f>
        <v>9.6900000000000013</v>
      </c>
      <c r="O318" s="152">
        <v>10</v>
      </c>
      <c r="P318" s="152"/>
      <c r="Q318" s="154"/>
      <c r="R318" s="154"/>
      <c r="S318" s="152"/>
      <c r="T318" s="152"/>
      <c r="U318" s="152"/>
      <c r="V318" s="152"/>
      <c r="W318" s="152"/>
      <c r="X318" s="152"/>
      <c r="Y318" s="152"/>
      <c r="Z318" s="155"/>
      <c r="AA318" s="155"/>
      <c r="AB318" s="155"/>
      <c r="AC318" s="151"/>
      <c r="AD318" s="156"/>
      <c r="AE318" s="157"/>
      <c r="AF318" s="152"/>
      <c r="AG318" s="152"/>
      <c r="AH318" s="152"/>
      <c r="AI318" s="152"/>
      <c r="AJ318" s="152"/>
      <c r="AK318" s="152"/>
      <c r="AL318" s="152"/>
      <c r="AM318" s="152"/>
      <c r="AN318" s="152"/>
      <c r="AO318" s="152"/>
      <c r="AP318" s="152"/>
      <c r="AQ318" s="152"/>
      <c r="AR318" s="152"/>
      <c r="AS318" s="152"/>
      <c r="AT318" s="152"/>
      <c r="AU318" s="152"/>
      <c r="AV318" s="11"/>
      <c r="AW318" s="11"/>
      <c r="AX318" s="11"/>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row>
    <row r="319" spans="1:128" ht="39.6">
      <c r="A319" s="150"/>
      <c r="B319" s="311" t="str">
        <f>+CONCATENATE(LEFT(B318,LEN(B318)-1),VALUE(RIGHT(B318,1))+1)</f>
        <v>A.II.6.6.2.3</v>
      </c>
      <c r="C319" s="277" t="s">
        <v>734</v>
      </c>
      <c r="D319" s="278" t="s">
        <v>608</v>
      </c>
      <c r="E319" s="279">
        <v>7</v>
      </c>
      <c r="F319" s="151" t="s">
        <v>939</v>
      </c>
      <c r="G319" s="151"/>
      <c r="H319" s="151"/>
      <c r="I319" s="151"/>
      <c r="J319" s="151"/>
      <c r="K319" s="152"/>
      <c r="L319" s="153"/>
      <c r="M319" s="152"/>
      <c r="N319" s="153"/>
      <c r="O319" s="152"/>
      <c r="P319" s="152"/>
      <c r="Q319" s="154"/>
      <c r="R319" s="154"/>
      <c r="S319" s="152"/>
      <c r="T319" s="152"/>
      <c r="U319" s="152"/>
      <c r="V319" s="152"/>
      <c r="W319" s="152"/>
      <c r="X319" s="152"/>
      <c r="Y319" s="152"/>
      <c r="Z319" s="155"/>
      <c r="AA319" s="155"/>
      <c r="AB319" s="155"/>
      <c r="AC319" s="151"/>
      <c r="AD319" s="156"/>
      <c r="AE319" s="157"/>
      <c r="AF319" s="152"/>
      <c r="AG319" s="152"/>
      <c r="AH319" s="152"/>
      <c r="AI319" s="152"/>
      <c r="AJ319" s="152"/>
      <c r="AK319" s="152"/>
      <c r="AL319" s="152"/>
      <c r="AM319" s="152"/>
      <c r="AN319" s="152"/>
      <c r="AO319" s="152"/>
      <c r="AP319" s="152"/>
      <c r="AQ319" s="152"/>
      <c r="AR319" s="152"/>
      <c r="AS319" s="152"/>
      <c r="AT319" s="152"/>
      <c r="AU319" s="152"/>
      <c r="AV319" s="11"/>
      <c r="AW319" s="11"/>
      <c r="AX319" s="11"/>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row>
    <row r="320" spans="1:128" ht="26.4">
      <c r="A320" s="150"/>
      <c r="B320" s="311" t="str">
        <f>+CONCATENATE(LEFT(B319,LEN(B319)-1),VALUE(RIGHT(B319,1))+1)</f>
        <v>A.II.6.6.2.4</v>
      </c>
      <c r="C320" s="303" t="s">
        <v>694</v>
      </c>
      <c r="D320" s="278" t="s">
        <v>623</v>
      </c>
      <c r="E320" s="279">
        <v>46</v>
      </c>
      <c r="F320" s="151" t="s">
        <v>939</v>
      </c>
      <c r="G320" s="151"/>
      <c r="H320" s="151"/>
      <c r="I320" s="151"/>
      <c r="J320" s="151"/>
      <c r="K320" s="152"/>
      <c r="L320" s="153"/>
      <c r="M320" s="152"/>
      <c r="N320" s="153"/>
      <c r="O320" s="152"/>
      <c r="P320" s="152"/>
      <c r="Q320" s="154"/>
      <c r="R320" s="154"/>
      <c r="S320" s="152"/>
      <c r="T320" s="152"/>
      <c r="U320" s="152"/>
      <c r="V320" s="152"/>
      <c r="W320" s="152"/>
      <c r="X320" s="152"/>
      <c r="Y320" s="152"/>
      <c r="Z320" s="155"/>
      <c r="AA320" s="155"/>
      <c r="AB320" s="155"/>
      <c r="AC320" s="151"/>
      <c r="AD320" s="156"/>
      <c r="AE320" s="157"/>
      <c r="AF320" s="152"/>
      <c r="AG320" s="152"/>
      <c r="AH320" s="152"/>
      <c r="AI320" s="152"/>
      <c r="AJ320" s="152"/>
      <c r="AK320" s="152"/>
      <c r="AL320" s="152"/>
      <c r="AM320" s="152"/>
      <c r="AN320" s="152"/>
      <c r="AO320" s="152"/>
      <c r="AP320" s="152"/>
      <c r="AQ320" s="152"/>
      <c r="AR320" s="152"/>
      <c r="AS320" s="152"/>
      <c r="AT320" s="152"/>
      <c r="AU320" s="152"/>
      <c r="AV320" s="11"/>
      <c r="AW320" s="11"/>
      <c r="AX320" s="11"/>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row>
    <row r="321" spans="1:128" ht="17.25" customHeight="1">
      <c r="A321" s="150"/>
      <c r="B321" s="311" t="str">
        <f>+CONCATENATE(LEFT(B316,LEN(B316)-1),VALUE(RIGHT(B316,1))+1)</f>
        <v>A.II.6.6.3</v>
      </c>
      <c r="C321" s="277" t="s">
        <v>669</v>
      </c>
      <c r="D321" s="278">
        <v>0</v>
      </c>
      <c r="E321" s="279"/>
      <c r="F321" s="151" t="s">
        <v>534</v>
      </c>
      <c r="G321" s="151"/>
      <c r="H321" s="151"/>
      <c r="I321" s="151"/>
      <c r="J321" s="151"/>
      <c r="K321" s="152"/>
      <c r="L321" s="153"/>
      <c r="M321" s="152"/>
      <c r="N321" s="153"/>
      <c r="O321" s="152"/>
      <c r="P321" s="152"/>
      <c r="Q321" s="154"/>
      <c r="R321" s="154"/>
      <c r="S321" s="152"/>
      <c r="T321" s="152"/>
      <c r="U321" s="152"/>
      <c r="V321" s="152"/>
      <c r="W321" s="152"/>
      <c r="X321" s="152"/>
      <c r="Y321" s="152"/>
      <c r="Z321" s="155"/>
      <c r="AA321" s="155"/>
      <c r="AB321" s="155"/>
      <c r="AC321" s="151"/>
      <c r="AD321" s="156"/>
      <c r="AE321" s="157"/>
      <c r="AF321" s="152"/>
      <c r="AG321" s="152"/>
      <c r="AH321" s="152"/>
      <c r="AI321" s="152"/>
      <c r="AJ321" s="152"/>
      <c r="AK321" s="152"/>
      <c r="AL321" s="152"/>
      <c r="AM321" s="152"/>
      <c r="AN321" s="152"/>
      <c r="AO321" s="152"/>
      <c r="AP321" s="152"/>
      <c r="AQ321" s="152"/>
      <c r="AR321" s="152"/>
      <c r="AS321" s="152"/>
      <c r="AT321" s="152"/>
      <c r="AU321" s="152"/>
      <c r="AV321" s="11"/>
      <c r="AW321" s="11"/>
      <c r="AX321" s="11"/>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row>
    <row r="322" spans="1:128" ht="38.25" customHeight="1">
      <c r="A322" s="150"/>
      <c r="B322" s="311" t="str">
        <f>CONCATENATE(B321,".1")</f>
        <v>A.II.6.6.3.1</v>
      </c>
      <c r="C322" s="303" t="s">
        <v>810</v>
      </c>
      <c r="D322" s="318" t="s">
        <v>623</v>
      </c>
      <c r="E322" s="279">
        <v>131</v>
      </c>
      <c r="F322" s="151" t="s">
        <v>534</v>
      </c>
      <c r="G322" s="151"/>
      <c r="H322" s="151"/>
      <c r="I322" s="151"/>
      <c r="J322" s="151"/>
      <c r="K322" s="152"/>
      <c r="L322" s="153"/>
      <c r="M322" s="152"/>
      <c r="N322" s="153"/>
      <c r="O322" s="152"/>
      <c r="P322" s="152"/>
      <c r="Q322" s="154"/>
      <c r="R322" s="154"/>
      <c r="S322" s="152"/>
      <c r="T322" s="152"/>
      <c r="U322" s="152"/>
      <c r="V322" s="152"/>
      <c r="W322" s="152"/>
      <c r="X322" s="152"/>
      <c r="Y322" s="152"/>
      <c r="Z322" s="155"/>
      <c r="AA322" s="155"/>
      <c r="AB322" s="155"/>
      <c r="AC322" s="151"/>
      <c r="AD322" s="156"/>
      <c r="AE322" s="157"/>
      <c r="AF322" s="152"/>
      <c r="AG322" s="152"/>
      <c r="AH322" s="152"/>
      <c r="AI322" s="152"/>
      <c r="AJ322" s="152"/>
      <c r="AK322" s="152"/>
      <c r="AL322" s="152"/>
      <c r="AM322" s="152"/>
      <c r="AN322" s="152"/>
      <c r="AO322" s="152"/>
      <c r="AP322" s="152"/>
      <c r="AQ322" s="152"/>
      <c r="AR322" s="152"/>
      <c r="AS322" s="152"/>
      <c r="AT322" s="152"/>
      <c r="AU322" s="152"/>
      <c r="AV322" s="11"/>
      <c r="AW322" s="11"/>
      <c r="AX322" s="11"/>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row>
    <row r="323" spans="1:128" ht="17.25" customHeight="1">
      <c r="A323" s="150"/>
      <c r="B323" s="311" t="str">
        <f>+CONCATENATE(LEFT(B321,LEN(B321)-1),VALUE(RIGHT(B321,1))+1)</f>
        <v>A.II.6.6.4</v>
      </c>
      <c r="C323" s="277" t="s">
        <v>672</v>
      </c>
      <c r="D323" s="278">
        <v>0</v>
      </c>
      <c r="E323" s="279"/>
      <c r="F323" s="151" t="s">
        <v>534</v>
      </c>
      <c r="G323" s="151"/>
      <c r="H323" s="151"/>
      <c r="I323" s="151"/>
      <c r="J323" s="151"/>
      <c r="K323" s="152"/>
      <c r="L323" s="153"/>
      <c r="M323" s="152"/>
      <c r="N323" s="153"/>
      <c r="O323" s="152"/>
      <c r="P323" s="152"/>
      <c r="Q323" s="154"/>
      <c r="R323" s="154"/>
      <c r="S323" s="152"/>
      <c r="T323" s="152"/>
      <c r="U323" s="152"/>
      <c r="V323" s="152"/>
      <c r="W323" s="152"/>
      <c r="X323" s="152"/>
      <c r="Y323" s="152"/>
      <c r="Z323" s="155"/>
      <c r="AA323" s="155"/>
      <c r="AB323" s="155"/>
      <c r="AC323" s="151"/>
      <c r="AD323" s="156"/>
      <c r="AE323" s="157"/>
      <c r="AF323" s="152"/>
      <c r="AG323" s="152"/>
      <c r="AH323" s="152"/>
      <c r="AI323" s="152"/>
      <c r="AJ323" s="152"/>
      <c r="AK323" s="152"/>
      <c r="AL323" s="152"/>
      <c r="AM323" s="152"/>
      <c r="AN323" s="152"/>
      <c r="AO323" s="152"/>
      <c r="AP323" s="152"/>
      <c r="AQ323" s="152"/>
      <c r="AR323" s="152"/>
      <c r="AS323" s="152"/>
      <c r="AT323" s="152"/>
      <c r="AU323" s="152"/>
      <c r="AV323" s="11"/>
      <c r="AW323" s="11"/>
      <c r="AX323" s="11"/>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DQ323" s="15"/>
      <c r="DR323" s="15"/>
      <c r="DS323" s="15"/>
      <c r="DT323" s="15"/>
      <c r="DU323" s="15"/>
      <c r="DV323" s="15"/>
      <c r="DW323" s="15"/>
      <c r="DX323" s="15"/>
    </row>
    <row r="324" spans="1:128" ht="39.6">
      <c r="A324" s="150"/>
      <c r="B324" s="311" t="str">
        <f>CONCATENATE(B323,".1")</f>
        <v>A.II.6.6.4.1</v>
      </c>
      <c r="C324" s="277" t="s">
        <v>735</v>
      </c>
      <c r="D324" s="278" t="s">
        <v>608</v>
      </c>
      <c r="E324" s="279">
        <v>2</v>
      </c>
      <c r="F324" s="151" t="s">
        <v>939</v>
      </c>
      <c r="G324" s="151" t="s">
        <v>202</v>
      </c>
      <c r="H324" s="151">
        <v>6800</v>
      </c>
      <c r="I324" s="151" t="s">
        <v>366</v>
      </c>
      <c r="J324" s="151">
        <f>((0.5*0.5*0.6)*H324*E324)/1000</f>
        <v>2.04</v>
      </c>
      <c r="K324" s="152"/>
      <c r="L324" s="153">
        <f>J324</f>
        <v>2.04</v>
      </c>
      <c r="M324" s="152" t="s">
        <v>510</v>
      </c>
      <c r="N324" s="153">
        <f>0.7*L324</f>
        <v>1.4279999999999999</v>
      </c>
      <c r="O324" s="152">
        <v>10</v>
      </c>
      <c r="P324" s="152">
        <v>70</v>
      </c>
      <c r="Q324" s="154"/>
      <c r="R324" s="154"/>
      <c r="S324" s="152"/>
      <c r="T324" s="152"/>
      <c r="U324" s="152"/>
      <c r="V324" s="152"/>
      <c r="W324" s="152"/>
      <c r="X324" s="152"/>
      <c r="Y324" s="152"/>
      <c r="Z324" s="155"/>
      <c r="AA324" s="155"/>
      <c r="AB324" s="155"/>
      <c r="AC324" s="151"/>
      <c r="AD324" s="156"/>
      <c r="AE324" s="157"/>
      <c r="AF324" s="152"/>
      <c r="AG324" s="152"/>
      <c r="AH324" s="152"/>
      <c r="AI324" s="152"/>
      <c r="AJ324" s="152"/>
      <c r="AK324" s="152"/>
      <c r="AL324" s="152"/>
      <c r="AM324" s="152"/>
      <c r="AN324" s="152"/>
      <c r="AO324" s="152"/>
      <c r="AP324" s="152"/>
      <c r="AQ324" s="152"/>
      <c r="AR324" s="152"/>
      <c r="AS324" s="152"/>
      <c r="AT324" s="152"/>
      <c r="AU324" s="152"/>
      <c r="AV324" s="11"/>
      <c r="AW324" s="11"/>
      <c r="AX324" s="11"/>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DQ324" s="15"/>
      <c r="DR324" s="15"/>
      <c r="DS324" s="15"/>
      <c r="DT324" s="15"/>
      <c r="DU324" s="15"/>
      <c r="DV324" s="15"/>
      <c r="DW324" s="15"/>
      <c r="DX324" s="15"/>
    </row>
    <row r="325" spans="1:128" ht="66">
      <c r="A325" s="150"/>
      <c r="B325" s="311" t="str">
        <f>+CONCATENATE(LEFT(B324,LEN(B324)-1),VALUE(RIGHT(B324,1))+1)</f>
        <v>A.II.6.6.4.2</v>
      </c>
      <c r="C325" s="277" t="s">
        <v>709</v>
      </c>
      <c r="D325" s="278" t="s">
        <v>608</v>
      </c>
      <c r="E325" s="279">
        <v>2</v>
      </c>
      <c r="F325" s="151" t="s">
        <v>939</v>
      </c>
      <c r="G325" s="151" t="s">
        <v>384</v>
      </c>
      <c r="H325" s="151">
        <v>626.6</v>
      </c>
      <c r="I325" s="230" t="s">
        <v>380</v>
      </c>
      <c r="J325" s="151"/>
      <c r="K325" s="152"/>
      <c r="L325" s="153"/>
      <c r="M325" s="152"/>
      <c r="N325" s="153"/>
      <c r="O325" s="152">
        <v>70</v>
      </c>
      <c r="P325" s="152">
        <v>75</v>
      </c>
      <c r="Q325" s="154"/>
      <c r="R325" s="154"/>
      <c r="S325" s="152"/>
      <c r="T325" s="152"/>
      <c r="U325" s="152"/>
      <c r="V325" s="152"/>
      <c r="W325" s="152"/>
      <c r="X325" s="152"/>
      <c r="Y325" s="152"/>
      <c r="Z325" s="155"/>
      <c r="AA325" s="155"/>
      <c r="AB325" s="155"/>
      <c r="AC325" s="151"/>
      <c r="AD325" s="156"/>
      <c r="AE325" s="157"/>
      <c r="AF325" s="152"/>
      <c r="AG325" s="152"/>
      <c r="AH325" s="152"/>
      <c r="AI325" s="152"/>
      <c r="AJ325" s="152"/>
      <c r="AK325" s="152"/>
      <c r="AL325" s="152"/>
      <c r="AM325" s="152"/>
      <c r="AN325" s="152"/>
      <c r="AO325" s="152"/>
      <c r="AP325" s="152"/>
      <c r="AQ325" s="152"/>
      <c r="AR325" s="152"/>
      <c r="AS325" s="152"/>
      <c r="AT325" s="152"/>
      <c r="AU325" s="152"/>
      <c r="AV325" s="11"/>
      <c r="AW325" s="11"/>
      <c r="AX325" s="11"/>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row>
    <row r="326" spans="1:128" ht="25.5" customHeight="1">
      <c r="A326" s="150"/>
      <c r="B326" s="311" t="str">
        <f>+CONCATENATE(LEFT(B325,LEN(B325)-1),VALUE(RIGHT(B325,1))+1)</f>
        <v>A.II.6.6.4.3</v>
      </c>
      <c r="C326" s="302" t="s">
        <v>698</v>
      </c>
      <c r="D326" s="278" t="s">
        <v>374</v>
      </c>
      <c r="E326" s="279">
        <v>2.09</v>
      </c>
      <c r="F326" s="151" t="s">
        <v>940</v>
      </c>
      <c r="G326" s="151"/>
      <c r="H326" s="151"/>
      <c r="I326" s="151"/>
      <c r="J326" s="151"/>
      <c r="K326" s="152"/>
      <c r="L326" s="153"/>
      <c r="M326" s="152"/>
      <c r="N326" s="153"/>
      <c r="O326" s="152"/>
      <c r="P326" s="152"/>
      <c r="Q326" s="154"/>
      <c r="R326" s="154"/>
      <c r="S326" s="152"/>
      <c r="T326" s="152"/>
      <c r="U326" s="152"/>
      <c r="V326" s="152"/>
      <c r="W326" s="152"/>
      <c r="X326" s="152"/>
      <c r="Y326" s="152"/>
      <c r="Z326" s="155"/>
      <c r="AA326" s="155"/>
      <c r="AB326" s="155"/>
      <c r="AC326" s="151"/>
      <c r="AD326" s="156"/>
      <c r="AE326" s="157"/>
      <c r="AF326" s="152"/>
      <c r="AG326" s="152"/>
      <c r="AH326" s="152"/>
      <c r="AI326" s="152"/>
      <c r="AJ326" s="152"/>
      <c r="AK326" s="152"/>
      <c r="AL326" s="152"/>
      <c r="AM326" s="152"/>
      <c r="AN326" s="152"/>
      <c r="AO326" s="152"/>
      <c r="AP326" s="152"/>
      <c r="AQ326" s="152"/>
      <c r="AR326" s="152"/>
      <c r="AS326" s="152"/>
      <c r="AT326" s="152"/>
      <c r="AU326" s="152"/>
      <c r="AV326" s="11"/>
      <c r="AW326" s="11"/>
      <c r="AX326" s="11"/>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row>
    <row r="327" spans="1:128" ht="38.25" customHeight="1">
      <c r="A327" s="150"/>
      <c r="B327" s="311" t="str">
        <f>+CONCATENATE(LEFT(B326,LEN(B326)-1),VALUE(RIGHT(B326,1))+1)</f>
        <v>A.II.6.6.4.4</v>
      </c>
      <c r="C327" s="277" t="s">
        <v>737</v>
      </c>
      <c r="D327" s="278"/>
      <c r="E327" s="279"/>
      <c r="F327" s="151" t="s">
        <v>534</v>
      </c>
      <c r="G327" s="151"/>
      <c r="H327" s="151"/>
      <c r="I327" s="151"/>
      <c r="J327" s="151"/>
      <c r="K327" s="152"/>
      <c r="L327" s="153"/>
      <c r="M327" s="152"/>
      <c r="N327" s="153"/>
      <c r="O327" s="152"/>
      <c r="P327" s="152"/>
      <c r="Q327" s="154"/>
      <c r="R327" s="154"/>
      <c r="S327" s="152"/>
      <c r="T327" s="152"/>
      <c r="U327" s="152"/>
      <c r="V327" s="152"/>
      <c r="W327" s="152"/>
      <c r="X327" s="152"/>
      <c r="Y327" s="152"/>
      <c r="Z327" s="155"/>
      <c r="AA327" s="155"/>
      <c r="AB327" s="155"/>
      <c r="AC327" s="151"/>
      <c r="AD327" s="156"/>
      <c r="AE327" s="157"/>
      <c r="AF327" s="152"/>
      <c r="AG327" s="152"/>
      <c r="AH327" s="152"/>
      <c r="AI327" s="152"/>
      <c r="AJ327" s="152"/>
      <c r="AK327" s="152"/>
      <c r="AL327" s="152"/>
      <c r="AM327" s="152"/>
      <c r="AN327" s="152"/>
      <c r="AO327" s="152"/>
      <c r="AP327" s="152"/>
      <c r="AQ327" s="152"/>
      <c r="AR327" s="152"/>
      <c r="AS327" s="152"/>
      <c r="AT327" s="152"/>
      <c r="AU327" s="152"/>
      <c r="AV327" s="11"/>
      <c r="AW327" s="11"/>
      <c r="AX327" s="11"/>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row>
    <row r="328" spans="1:128" ht="18">
      <c r="A328" s="150"/>
      <c r="B328" s="311" t="str">
        <f>CONCATENATE(B327,".1")</f>
        <v>A.II.6.6.4.4.1</v>
      </c>
      <c r="C328" s="312" t="s">
        <v>738</v>
      </c>
      <c r="D328" s="278" t="s">
        <v>421</v>
      </c>
      <c r="E328" s="279">
        <v>133</v>
      </c>
      <c r="F328" s="151" t="s">
        <v>939</v>
      </c>
      <c r="G328" s="151"/>
      <c r="H328" s="151"/>
      <c r="I328" s="151"/>
      <c r="J328" s="151">
        <f>E328/1000</f>
        <v>0.13300000000000001</v>
      </c>
      <c r="K328" s="152"/>
      <c r="L328" s="153">
        <f>J328</f>
        <v>0.13300000000000001</v>
      </c>
      <c r="M328" s="152"/>
      <c r="N328" s="153"/>
      <c r="O328" s="152"/>
      <c r="P328" s="152"/>
      <c r="Q328" s="154"/>
      <c r="R328" s="154"/>
      <c r="S328" s="152"/>
      <c r="T328" s="152"/>
      <c r="U328" s="152"/>
      <c r="V328" s="152"/>
      <c r="W328" s="152"/>
      <c r="X328" s="152"/>
      <c r="Y328" s="152"/>
      <c r="Z328" s="155"/>
      <c r="AA328" s="155"/>
      <c r="AB328" s="155"/>
      <c r="AC328" s="151"/>
      <c r="AD328" s="156"/>
      <c r="AE328" s="157"/>
      <c r="AF328" s="152"/>
      <c r="AG328" s="152"/>
      <c r="AH328" s="152"/>
      <c r="AI328" s="152"/>
      <c r="AJ328" s="152"/>
      <c r="AK328" s="152"/>
      <c r="AL328" s="152"/>
      <c r="AM328" s="152"/>
      <c r="AN328" s="152"/>
      <c r="AO328" s="152"/>
      <c r="AP328" s="152"/>
      <c r="AQ328" s="152"/>
      <c r="AR328" s="152"/>
      <c r="AS328" s="152"/>
      <c r="AT328" s="152"/>
      <c r="AU328" s="152"/>
      <c r="AV328" s="11"/>
      <c r="AW328" s="11"/>
      <c r="AX328" s="11"/>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row>
    <row r="329" spans="1:128" ht="26.4">
      <c r="A329" s="150"/>
      <c r="B329" s="311" t="str">
        <f>+CONCATENATE(LEFT(B327,LEN(B327)-1),VALUE(RIGHT(B327,1))+1)</f>
        <v>A.II.6.6.4.5</v>
      </c>
      <c r="C329" s="312" t="s">
        <v>811</v>
      </c>
      <c r="D329" s="278" t="s">
        <v>608</v>
      </c>
      <c r="E329" s="279">
        <v>1</v>
      </c>
      <c r="F329" s="151" t="s">
        <v>939</v>
      </c>
      <c r="G329" s="151"/>
      <c r="H329" s="151"/>
      <c r="I329" s="151"/>
      <c r="J329" s="151"/>
      <c r="K329" s="152"/>
      <c r="L329" s="153"/>
      <c r="M329" s="152"/>
      <c r="N329" s="153"/>
      <c r="O329" s="152"/>
      <c r="P329" s="152"/>
      <c r="Q329" s="154"/>
      <c r="R329" s="154"/>
      <c r="S329" s="152"/>
      <c r="T329" s="152"/>
      <c r="U329" s="152"/>
      <c r="V329" s="152"/>
      <c r="W329" s="152"/>
      <c r="X329" s="152"/>
      <c r="Y329" s="152"/>
      <c r="Z329" s="155"/>
      <c r="AA329" s="155"/>
      <c r="AB329" s="155"/>
      <c r="AC329" s="151"/>
      <c r="AD329" s="156"/>
      <c r="AE329" s="157"/>
      <c r="AF329" s="152"/>
      <c r="AG329" s="152"/>
      <c r="AH329" s="152"/>
      <c r="AI329" s="152"/>
      <c r="AJ329" s="152"/>
      <c r="AK329" s="152"/>
      <c r="AL329" s="152"/>
      <c r="AM329" s="152"/>
      <c r="AN329" s="152"/>
      <c r="AO329" s="152"/>
      <c r="AP329" s="152"/>
      <c r="AQ329" s="152"/>
      <c r="AR329" s="152"/>
      <c r="AS329" s="152"/>
      <c r="AT329" s="152"/>
      <c r="AU329" s="152"/>
      <c r="AV329" s="11"/>
      <c r="AW329" s="11"/>
      <c r="AX329" s="11"/>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row>
    <row r="330" spans="1:128" ht="18">
      <c r="A330" s="150"/>
      <c r="B330" s="311" t="str">
        <f>+CONCATENATE(LEFT(B329,LEN(B329)-1),VALUE(RIGHT(B329,1))+1)</f>
        <v>A.II.6.6.4.6</v>
      </c>
      <c r="C330" s="312" t="s">
        <v>812</v>
      </c>
      <c r="D330" s="278" t="s">
        <v>608</v>
      </c>
      <c r="E330" s="279">
        <v>1</v>
      </c>
      <c r="F330" s="151" t="s">
        <v>939</v>
      </c>
      <c r="G330" s="151"/>
      <c r="H330" s="151"/>
      <c r="I330" s="151"/>
      <c r="J330" s="151"/>
      <c r="K330" s="152"/>
      <c r="L330" s="153"/>
      <c r="M330" s="152"/>
      <c r="N330" s="153"/>
      <c r="O330" s="152"/>
      <c r="P330" s="152"/>
      <c r="Q330" s="154"/>
      <c r="R330" s="154"/>
      <c r="S330" s="152"/>
      <c r="T330" s="152"/>
      <c r="U330" s="152"/>
      <c r="V330" s="152"/>
      <c r="W330" s="152"/>
      <c r="X330" s="152"/>
      <c r="Y330" s="152"/>
      <c r="Z330" s="155"/>
      <c r="AA330" s="155"/>
      <c r="AB330" s="155"/>
      <c r="AC330" s="151"/>
      <c r="AD330" s="156"/>
      <c r="AE330" s="157"/>
      <c r="AF330" s="152"/>
      <c r="AG330" s="152"/>
      <c r="AH330" s="152"/>
      <c r="AI330" s="152"/>
      <c r="AJ330" s="152"/>
      <c r="AK330" s="152"/>
      <c r="AL330" s="152"/>
      <c r="AM330" s="152"/>
      <c r="AN330" s="152"/>
      <c r="AO330" s="152"/>
      <c r="AP330" s="152"/>
      <c r="AQ330" s="152"/>
      <c r="AR330" s="152"/>
      <c r="AS330" s="152"/>
      <c r="AT330" s="152"/>
      <c r="AU330" s="152"/>
      <c r="AV330" s="11"/>
      <c r="AW330" s="11"/>
      <c r="AX330" s="11"/>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row>
    <row r="331" spans="1:128" ht="18">
      <c r="A331" s="150"/>
      <c r="B331" s="311" t="str">
        <f>+CONCATENATE(LEFT(B330,LEN(B330)-1),VALUE(RIGHT(B330,1))+1)</f>
        <v>A.II.6.6.4.7</v>
      </c>
      <c r="C331" s="312" t="s">
        <v>710</v>
      </c>
      <c r="D331" s="278" t="s">
        <v>608</v>
      </c>
      <c r="E331" s="279">
        <v>1</v>
      </c>
      <c r="F331" s="151" t="s">
        <v>939</v>
      </c>
      <c r="G331" s="151"/>
      <c r="H331" s="151"/>
      <c r="I331" s="151"/>
      <c r="J331" s="151"/>
      <c r="K331" s="152"/>
      <c r="L331" s="153"/>
      <c r="M331" s="152"/>
      <c r="N331" s="153"/>
      <c r="O331" s="152"/>
      <c r="P331" s="152"/>
      <c r="Q331" s="154"/>
      <c r="R331" s="154"/>
      <c r="S331" s="152"/>
      <c r="T331" s="152"/>
      <c r="U331" s="152"/>
      <c r="V331" s="152"/>
      <c r="W331" s="152"/>
      <c r="X331" s="152"/>
      <c r="Y331" s="152"/>
      <c r="Z331" s="155"/>
      <c r="AA331" s="155"/>
      <c r="AB331" s="155"/>
      <c r="AC331" s="151"/>
      <c r="AD331" s="156"/>
      <c r="AE331" s="157"/>
      <c r="AF331" s="152"/>
      <c r="AG331" s="152"/>
      <c r="AH331" s="152"/>
      <c r="AI331" s="152"/>
      <c r="AJ331" s="152"/>
      <c r="AK331" s="152"/>
      <c r="AL331" s="152"/>
      <c r="AM331" s="152"/>
      <c r="AN331" s="152"/>
      <c r="AO331" s="152"/>
      <c r="AP331" s="152"/>
      <c r="AQ331" s="152"/>
      <c r="AR331" s="152"/>
      <c r="AS331" s="152"/>
      <c r="AT331" s="152"/>
      <c r="AU331" s="152"/>
      <c r="AV331" s="11"/>
      <c r="AW331" s="11"/>
      <c r="AX331" s="11"/>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row>
    <row r="332" spans="1:128" ht="17.25" customHeight="1">
      <c r="A332" s="150"/>
      <c r="B332" s="311" t="str">
        <f>+CONCATENATE(LEFT(B323,LEN(B323)-1),VALUE(RIGHT(B323,1))+1)</f>
        <v>A.II.6.6.5</v>
      </c>
      <c r="C332" s="277" t="s">
        <v>674</v>
      </c>
      <c r="D332" s="278">
        <v>0</v>
      </c>
      <c r="E332" s="279"/>
      <c r="F332" s="151" t="s">
        <v>534</v>
      </c>
      <c r="G332" s="151"/>
      <c r="H332" s="151"/>
      <c r="I332" s="151"/>
      <c r="J332" s="151"/>
      <c r="K332" s="152"/>
      <c r="L332" s="153"/>
      <c r="M332" s="152"/>
      <c r="N332" s="153"/>
      <c r="O332" s="152"/>
      <c r="P332" s="152"/>
      <c r="Q332" s="154"/>
      <c r="R332" s="154"/>
      <c r="S332" s="152"/>
      <c r="T332" s="152"/>
      <c r="U332" s="152"/>
      <c r="V332" s="152"/>
      <c r="W332" s="152"/>
      <c r="X332" s="152"/>
      <c r="Y332" s="152"/>
      <c r="Z332" s="155"/>
      <c r="AA332" s="155"/>
      <c r="AB332" s="155"/>
      <c r="AC332" s="151"/>
      <c r="AD332" s="156"/>
      <c r="AE332" s="157"/>
      <c r="AF332" s="152"/>
      <c r="AG332" s="152"/>
      <c r="AH332" s="152"/>
      <c r="AI332" s="152"/>
      <c r="AJ332" s="152"/>
      <c r="AK332" s="152"/>
      <c r="AL332" s="152"/>
      <c r="AM332" s="152"/>
      <c r="AN332" s="152"/>
      <c r="AO332" s="152"/>
      <c r="AP332" s="152"/>
      <c r="AQ332" s="152"/>
      <c r="AR332" s="152"/>
      <c r="AS332" s="152"/>
      <c r="AT332" s="152"/>
      <c r="AU332" s="152"/>
      <c r="AV332" s="11"/>
      <c r="AW332" s="11"/>
      <c r="AX332" s="11"/>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row>
    <row r="333" spans="1:128" ht="17.25" customHeight="1">
      <c r="A333" s="150"/>
      <c r="B333" s="311" t="str">
        <f>CONCATENATE(B332,".1")</f>
        <v>A.II.6.6.5.1</v>
      </c>
      <c r="C333" s="277" t="s">
        <v>640</v>
      </c>
      <c r="D333" s="278">
        <v>0</v>
      </c>
      <c r="E333" s="279">
        <v>0</v>
      </c>
      <c r="F333" s="151" t="s">
        <v>534</v>
      </c>
      <c r="G333" s="151"/>
      <c r="H333" s="151"/>
      <c r="I333" s="151"/>
      <c r="J333" s="151"/>
      <c r="K333" s="152"/>
      <c r="L333" s="153"/>
      <c r="M333" s="152"/>
      <c r="N333" s="153"/>
      <c r="O333" s="152"/>
      <c r="P333" s="152"/>
      <c r="Q333" s="154"/>
      <c r="R333" s="154"/>
      <c r="S333" s="152"/>
      <c r="T333" s="152"/>
      <c r="U333" s="152"/>
      <c r="V333" s="152"/>
      <c r="W333" s="152"/>
      <c r="X333" s="152"/>
      <c r="Y333" s="152"/>
      <c r="Z333" s="155"/>
      <c r="AA333" s="155"/>
      <c r="AB333" s="155"/>
      <c r="AC333" s="151"/>
      <c r="AD333" s="156"/>
      <c r="AE333" s="157"/>
      <c r="AF333" s="152"/>
      <c r="AG333" s="152"/>
      <c r="AH333" s="152"/>
      <c r="AI333" s="152"/>
      <c r="AJ333" s="152"/>
      <c r="AK333" s="152"/>
      <c r="AL333" s="152"/>
      <c r="AM333" s="152"/>
      <c r="AN333" s="152"/>
      <c r="AO333" s="152"/>
      <c r="AP333" s="152"/>
      <c r="AQ333" s="152"/>
      <c r="AR333" s="152"/>
      <c r="AS333" s="152"/>
      <c r="AT333" s="152"/>
      <c r="AU333" s="152"/>
      <c r="AV333" s="11"/>
      <c r="AW333" s="11"/>
      <c r="AX333" s="11"/>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row>
    <row r="334" spans="1:128" ht="17.25" customHeight="1">
      <c r="A334" s="150"/>
      <c r="B334" s="313" t="str">
        <f>+CONCATENATE(LEFT(B333,LEN(B333)-1),VALUE(RIGHT(B333,1))+1)</f>
        <v>A.II.6.6.5.2</v>
      </c>
      <c r="C334" s="306" t="s">
        <v>675</v>
      </c>
      <c r="D334" s="296"/>
      <c r="E334" s="294"/>
      <c r="F334" s="151" t="s">
        <v>534</v>
      </c>
      <c r="G334" s="151"/>
      <c r="H334" s="151"/>
      <c r="I334" s="151"/>
      <c r="J334" s="151"/>
      <c r="K334" s="152"/>
      <c r="L334" s="153"/>
      <c r="M334" s="152"/>
      <c r="N334" s="153"/>
      <c r="O334" s="152"/>
      <c r="P334" s="152"/>
      <c r="Q334" s="154"/>
      <c r="R334" s="154"/>
      <c r="S334" s="152"/>
      <c r="T334" s="152"/>
      <c r="U334" s="152"/>
      <c r="V334" s="152"/>
      <c r="W334" s="152"/>
      <c r="X334" s="152"/>
      <c r="Y334" s="152"/>
      <c r="Z334" s="155"/>
      <c r="AA334" s="155"/>
      <c r="AB334" s="155"/>
      <c r="AC334" s="151"/>
      <c r="AD334" s="156"/>
      <c r="AE334" s="157"/>
      <c r="AF334" s="152"/>
      <c r="AG334" s="152"/>
      <c r="AH334" s="152"/>
      <c r="AI334" s="152"/>
      <c r="AJ334" s="152"/>
      <c r="AK334" s="152"/>
      <c r="AL334" s="152"/>
      <c r="AM334" s="152"/>
      <c r="AN334" s="152"/>
      <c r="AO334" s="152"/>
      <c r="AP334" s="152"/>
      <c r="AQ334" s="152"/>
      <c r="AR334" s="152"/>
      <c r="AS334" s="152"/>
      <c r="AT334" s="152"/>
      <c r="AU334" s="152"/>
      <c r="AV334" s="11"/>
      <c r="AW334" s="11"/>
      <c r="AX334" s="11"/>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row>
    <row r="335" spans="1:128" ht="17.25" customHeight="1">
      <c r="A335" s="150"/>
      <c r="B335" s="313" t="str">
        <f>CONCATENATE(B334,".1")</f>
        <v>A.II.6.6.5.2.1</v>
      </c>
      <c r="C335" s="306" t="s">
        <v>699</v>
      </c>
      <c r="D335" s="296"/>
      <c r="E335" s="294"/>
      <c r="F335" s="151" t="s">
        <v>534</v>
      </c>
      <c r="G335" s="151"/>
      <c r="H335" s="151"/>
      <c r="I335" s="151"/>
      <c r="J335" s="151"/>
      <c r="K335" s="152"/>
      <c r="L335" s="153"/>
      <c r="M335" s="152"/>
      <c r="N335" s="153"/>
      <c r="O335" s="152"/>
      <c r="P335" s="152"/>
      <c r="Q335" s="154"/>
      <c r="R335" s="154"/>
      <c r="S335" s="152"/>
      <c r="T335" s="152"/>
      <c r="U335" s="152"/>
      <c r="V335" s="152"/>
      <c r="W335" s="152"/>
      <c r="X335" s="152"/>
      <c r="Y335" s="152"/>
      <c r="Z335" s="155"/>
      <c r="AA335" s="155"/>
      <c r="AB335" s="155"/>
      <c r="AC335" s="151"/>
      <c r="AD335" s="156"/>
      <c r="AE335" s="157"/>
      <c r="AF335" s="152"/>
      <c r="AG335" s="152"/>
      <c r="AH335" s="152"/>
      <c r="AI335" s="152"/>
      <c r="AJ335" s="152"/>
      <c r="AK335" s="152"/>
      <c r="AL335" s="152"/>
      <c r="AM335" s="152"/>
      <c r="AN335" s="152"/>
      <c r="AO335" s="152"/>
      <c r="AP335" s="152"/>
      <c r="AQ335" s="152"/>
      <c r="AR335" s="152"/>
      <c r="AS335" s="152"/>
      <c r="AT335" s="152"/>
      <c r="AU335" s="152"/>
      <c r="AV335" s="11"/>
      <c r="AW335" s="11"/>
      <c r="AX335" s="11"/>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c r="DJ335" s="15"/>
      <c r="DK335" s="15"/>
      <c r="DL335" s="15"/>
      <c r="DM335" s="15"/>
      <c r="DN335" s="15"/>
      <c r="DO335" s="15"/>
      <c r="DP335" s="15"/>
      <c r="DQ335" s="15"/>
      <c r="DR335" s="15"/>
      <c r="DS335" s="15"/>
      <c r="DT335" s="15"/>
      <c r="DU335" s="15"/>
      <c r="DV335" s="15"/>
      <c r="DW335" s="15"/>
      <c r="DX335" s="15"/>
    </row>
    <row r="336" spans="1:128" ht="39.6">
      <c r="A336" s="150"/>
      <c r="B336" s="313" t="str">
        <f>CONCATENATE(B335,".1")</f>
        <v>A.II.6.6.5.2.1.1</v>
      </c>
      <c r="C336" s="306" t="s">
        <v>813</v>
      </c>
      <c r="D336" s="296" t="s">
        <v>608</v>
      </c>
      <c r="E336" s="294">
        <v>1</v>
      </c>
      <c r="F336" s="151" t="s">
        <v>939</v>
      </c>
      <c r="G336" s="151"/>
      <c r="H336" s="151">
        <v>199</v>
      </c>
      <c r="I336" s="151" t="s">
        <v>380</v>
      </c>
      <c r="J336" s="151">
        <f>11545/1000</f>
        <v>11.545</v>
      </c>
      <c r="K336" s="152"/>
      <c r="L336" s="153">
        <f>J336</f>
        <v>11.545</v>
      </c>
      <c r="M336" s="152" t="s">
        <v>514</v>
      </c>
      <c r="N336" s="153"/>
      <c r="O336" s="152"/>
      <c r="P336" s="152"/>
      <c r="Q336" s="154"/>
      <c r="R336" s="154"/>
      <c r="S336" s="152"/>
      <c r="T336" s="152"/>
      <c r="U336" s="152"/>
      <c r="V336" s="152"/>
      <c r="W336" s="152"/>
      <c r="X336" s="152"/>
      <c r="Y336" s="152"/>
      <c r="Z336" s="155"/>
      <c r="AA336" s="155"/>
      <c r="AB336" s="155"/>
      <c r="AC336" s="151"/>
      <c r="AD336" s="156"/>
      <c r="AE336" s="157"/>
      <c r="AF336" s="152"/>
      <c r="AG336" s="152"/>
      <c r="AH336" s="152"/>
      <c r="AI336" s="152"/>
      <c r="AJ336" s="152"/>
      <c r="AK336" s="152"/>
      <c r="AL336" s="152"/>
      <c r="AM336" s="152"/>
      <c r="AN336" s="152"/>
      <c r="AO336" s="152"/>
      <c r="AP336" s="152"/>
      <c r="AQ336" s="152"/>
      <c r="AR336" s="152"/>
      <c r="AS336" s="152"/>
      <c r="AT336" s="152"/>
      <c r="AU336" s="152"/>
      <c r="AV336" s="11"/>
      <c r="AW336" s="11"/>
      <c r="AX336" s="11"/>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row>
    <row r="337" spans="1:128" ht="26.4">
      <c r="A337" s="150"/>
      <c r="B337" s="313" t="str">
        <f>CONCATENATE(B335,".2")</f>
        <v>A.II.6.6.5.2.1.2</v>
      </c>
      <c r="C337" s="306" t="s">
        <v>814</v>
      </c>
      <c r="D337" s="296" t="s">
        <v>608</v>
      </c>
      <c r="E337" s="294">
        <v>1</v>
      </c>
      <c r="F337" s="151" t="s">
        <v>939</v>
      </c>
      <c r="G337" s="151"/>
      <c r="H337" s="151">
        <v>199</v>
      </c>
      <c r="I337" s="151" t="s">
        <v>380</v>
      </c>
      <c r="J337" s="151">
        <f>7884/1000</f>
        <v>7.8840000000000003</v>
      </c>
      <c r="K337" s="152"/>
      <c r="L337" s="153">
        <f>J337</f>
        <v>7.8840000000000003</v>
      </c>
      <c r="M337" s="152" t="s">
        <v>514</v>
      </c>
      <c r="N337" s="153"/>
      <c r="O337" s="152"/>
      <c r="P337" s="152"/>
      <c r="Q337" s="154"/>
      <c r="R337" s="154"/>
      <c r="S337" s="152"/>
      <c r="T337" s="152"/>
      <c r="U337" s="152"/>
      <c r="V337" s="152"/>
      <c r="W337" s="152"/>
      <c r="X337" s="152"/>
      <c r="Y337" s="152"/>
      <c r="Z337" s="155"/>
      <c r="AA337" s="155"/>
      <c r="AB337" s="155"/>
      <c r="AC337" s="151"/>
      <c r="AD337" s="156"/>
      <c r="AE337" s="157"/>
      <c r="AF337" s="152"/>
      <c r="AG337" s="152"/>
      <c r="AH337" s="152"/>
      <c r="AI337" s="152"/>
      <c r="AJ337" s="152"/>
      <c r="AK337" s="152"/>
      <c r="AL337" s="152"/>
      <c r="AM337" s="152"/>
      <c r="AN337" s="152"/>
      <c r="AO337" s="152"/>
      <c r="AP337" s="152"/>
      <c r="AQ337" s="152"/>
      <c r="AR337" s="152"/>
      <c r="AS337" s="152"/>
      <c r="AT337" s="152"/>
      <c r="AU337" s="152"/>
      <c r="AV337" s="11"/>
      <c r="AW337" s="11"/>
      <c r="AX337" s="11"/>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row>
    <row r="338" spans="1:128" ht="17.25" customHeight="1">
      <c r="A338" s="150"/>
      <c r="B338" s="313" t="str">
        <f>+CONCATENATE(LEFT(B333,LEN(B333)-1),VALUE(RIGHT(B333,1))+1)</f>
        <v>A.II.6.6.5.2</v>
      </c>
      <c r="C338" s="306" t="s">
        <v>678</v>
      </c>
      <c r="D338" s="296"/>
      <c r="E338" s="294"/>
      <c r="F338" s="151" t="s">
        <v>534</v>
      </c>
      <c r="G338" s="151"/>
      <c r="H338" s="151"/>
      <c r="I338" s="151"/>
      <c r="J338" s="151"/>
      <c r="K338" s="152"/>
      <c r="L338" s="153"/>
      <c r="M338" s="152"/>
      <c r="N338" s="153"/>
      <c r="O338" s="152"/>
      <c r="P338" s="152"/>
      <c r="Q338" s="154"/>
      <c r="R338" s="154"/>
      <c r="S338" s="152"/>
      <c r="T338" s="152"/>
      <c r="U338" s="152"/>
      <c r="V338" s="152"/>
      <c r="W338" s="152"/>
      <c r="X338" s="152"/>
      <c r="Y338" s="152"/>
      <c r="Z338" s="155"/>
      <c r="AA338" s="155"/>
      <c r="AB338" s="155"/>
      <c r="AC338" s="151"/>
      <c r="AD338" s="156"/>
      <c r="AE338" s="157"/>
      <c r="AF338" s="152"/>
      <c r="AG338" s="152"/>
      <c r="AH338" s="152"/>
      <c r="AI338" s="152"/>
      <c r="AJ338" s="152"/>
      <c r="AK338" s="152"/>
      <c r="AL338" s="152"/>
      <c r="AM338" s="152"/>
      <c r="AN338" s="152"/>
      <c r="AO338" s="152"/>
      <c r="AP338" s="152"/>
      <c r="AQ338" s="152"/>
      <c r="AR338" s="152"/>
      <c r="AS338" s="152"/>
      <c r="AT338" s="152"/>
      <c r="AU338" s="152"/>
      <c r="AV338" s="11"/>
      <c r="AW338" s="11"/>
      <c r="AX338" s="11"/>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row>
    <row r="339" spans="1:128" ht="17.25" customHeight="1">
      <c r="A339" s="150"/>
      <c r="B339" s="311" t="str">
        <f>CONCATENATE(B338,".1")</f>
        <v>A.II.6.6.5.2.1</v>
      </c>
      <c r="C339" s="306" t="s">
        <v>699</v>
      </c>
      <c r="D339" s="296"/>
      <c r="E339" s="294"/>
      <c r="F339" s="151" t="s">
        <v>534</v>
      </c>
      <c r="G339" s="151"/>
      <c r="H339" s="151"/>
      <c r="I339" s="151"/>
      <c r="J339" s="151"/>
      <c r="K339" s="152"/>
      <c r="L339" s="153"/>
      <c r="M339" s="152"/>
      <c r="N339" s="153"/>
      <c r="O339" s="152"/>
      <c r="P339" s="152"/>
      <c r="Q339" s="154"/>
      <c r="R339" s="154"/>
      <c r="S339" s="152"/>
      <c r="T339" s="152"/>
      <c r="U339" s="152"/>
      <c r="V339" s="152"/>
      <c r="W339" s="152"/>
      <c r="X339" s="152"/>
      <c r="Y339" s="152"/>
      <c r="Z339" s="155"/>
      <c r="AA339" s="155"/>
      <c r="AB339" s="155"/>
      <c r="AC339" s="151"/>
      <c r="AD339" s="156"/>
      <c r="AE339" s="157"/>
      <c r="AF339" s="152"/>
      <c r="AG339" s="152"/>
      <c r="AH339" s="152"/>
      <c r="AI339" s="152"/>
      <c r="AJ339" s="152"/>
      <c r="AK339" s="152"/>
      <c r="AL339" s="152"/>
      <c r="AM339" s="152"/>
      <c r="AN339" s="152"/>
      <c r="AO339" s="152"/>
      <c r="AP339" s="152"/>
      <c r="AQ339" s="152"/>
      <c r="AR339" s="152"/>
      <c r="AS339" s="152"/>
      <c r="AT339" s="152"/>
      <c r="AU339" s="152"/>
      <c r="AV339" s="11"/>
      <c r="AW339" s="11"/>
      <c r="AX339" s="11"/>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row>
    <row r="340" spans="1:128" ht="18">
      <c r="A340" s="150"/>
      <c r="B340" s="313" t="str">
        <f>CONCATENATE(B339,".1")</f>
        <v>A.II.6.6.5.2.1.1</v>
      </c>
      <c r="C340" s="306" t="s">
        <v>815</v>
      </c>
      <c r="D340" s="296" t="s">
        <v>608</v>
      </c>
      <c r="E340" s="294">
        <v>1</v>
      </c>
      <c r="F340" s="151" t="s">
        <v>537</v>
      </c>
      <c r="G340" s="151"/>
      <c r="H340" s="151"/>
      <c r="I340" s="151"/>
      <c r="J340" s="151"/>
      <c r="K340" s="152"/>
      <c r="L340" s="153"/>
      <c r="M340" s="152"/>
      <c r="N340" s="153"/>
      <c r="O340" s="152"/>
      <c r="P340" s="152"/>
      <c r="Q340" s="154"/>
      <c r="R340" s="154"/>
      <c r="S340" s="152"/>
      <c r="T340" s="152"/>
      <c r="U340" s="152"/>
      <c r="V340" s="152"/>
      <c r="W340" s="152"/>
      <c r="X340" s="152"/>
      <c r="Y340" s="152"/>
      <c r="Z340" s="155"/>
      <c r="AA340" s="155"/>
      <c r="AB340" s="155"/>
      <c r="AC340" s="151"/>
      <c r="AD340" s="156"/>
      <c r="AE340" s="157"/>
      <c r="AF340" s="152"/>
      <c r="AG340" s="152"/>
      <c r="AH340" s="152"/>
      <c r="AI340" s="152"/>
      <c r="AJ340" s="152"/>
      <c r="AK340" s="152"/>
      <c r="AL340" s="152"/>
      <c r="AM340" s="152"/>
      <c r="AN340" s="152"/>
      <c r="AO340" s="152"/>
      <c r="AP340" s="152"/>
      <c r="AQ340" s="152"/>
      <c r="AR340" s="152"/>
      <c r="AS340" s="152"/>
      <c r="AT340" s="152"/>
      <c r="AU340" s="152"/>
      <c r="AV340" s="11"/>
      <c r="AW340" s="11"/>
      <c r="AX340" s="11"/>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row>
    <row r="341" spans="1:128" ht="17.25" customHeight="1">
      <c r="A341" s="150"/>
      <c r="B341" s="314" t="str">
        <f>+CONCATENATE(LEFT(B338,LEN(B338)-1),VALUE(RIGHT(B338,1))+1)</f>
        <v>A.II.6.6.5.3</v>
      </c>
      <c r="C341" s="306" t="s">
        <v>676</v>
      </c>
      <c r="D341" s="296"/>
      <c r="E341" s="294"/>
      <c r="F341" s="151" t="s">
        <v>534</v>
      </c>
      <c r="G341" s="151"/>
      <c r="H341" s="151"/>
      <c r="I341" s="151"/>
      <c r="J341" s="151"/>
      <c r="K341" s="152"/>
      <c r="L341" s="153"/>
      <c r="M341" s="152"/>
      <c r="N341" s="153"/>
      <c r="O341" s="152"/>
      <c r="P341" s="152"/>
      <c r="Q341" s="154"/>
      <c r="R341" s="154"/>
      <c r="S341" s="152"/>
      <c r="T341" s="152"/>
      <c r="U341" s="152"/>
      <c r="V341" s="152"/>
      <c r="W341" s="152"/>
      <c r="X341" s="152"/>
      <c r="Y341" s="152"/>
      <c r="Z341" s="155"/>
      <c r="AA341" s="155"/>
      <c r="AB341" s="155"/>
      <c r="AC341" s="151"/>
      <c r="AD341" s="156"/>
      <c r="AE341" s="157"/>
      <c r="AF341" s="152"/>
      <c r="AG341" s="152"/>
      <c r="AH341" s="152"/>
      <c r="AI341" s="152"/>
      <c r="AJ341" s="152"/>
      <c r="AK341" s="152"/>
      <c r="AL341" s="152"/>
      <c r="AM341" s="152"/>
      <c r="AN341" s="152"/>
      <c r="AO341" s="152"/>
      <c r="AP341" s="152"/>
      <c r="AQ341" s="152"/>
      <c r="AR341" s="152"/>
      <c r="AS341" s="152"/>
      <c r="AT341" s="152"/>
      <c r="AU341" s="152"/>
      <c r="AV341" s="11"/>
      <c r="AW341" s="11"/>
      <c r="AX341" s="11"/>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c r="DH341" s="15"/>
      <c r="DI341" s="15"/>
      <c r="DJ341" s="15"/>
      <c r="DK341" s="15"/>
      <c r="DL341" s="15"/>
      <c r="DM341" s="15"/>
      <c r="DN341" s="15"/>
      <c r="DO341" s="15"/>
      <c r="DP341" s="15"/>
      <c r="DQ341" s="15"/>
      <c r="DR341" s="15"/>
      <c r="DS341" s="15"/>
      <c r="DT341" s="15"/>
      <c r="DU341" s="15"/>
      <c r="DV341" s="15"/>
      <c r="DW341" s="15"/>
      <c r="DX341" s="15"/>
    </row>
    <row r="342" spans="1:128" ht="18">
      <c r="A342" s="150"/>
      <c r="B342" s="313" t="str">
        <f>CONCATENATE(B341,".1")</f>
        <v>A.II.6.6.5.3.1</v>
      </c>
      <c r="C342" s="306" t="s">
        <v>748</v>
      </c>
      <c r="D342" s="296" t="s">
        <v>608</v>
      </c>
      <c r="E342" s="294">
        <v>2</v>
      </c>
      <c r="F342" s="151" t="s">
        <v>537</v>
      </c>
      <c r="G342" s="151"/>
      <c r="H342" s="151"/>
      <c r="I342" s="151"/>
      <c r="J342" s="151"/>
      <c r="K342" s="152"/>
      <c r="L342" s="153"/>
      <c r="M342" s="152"/>
      <c r="N342" s="153"/>
      <c r="O342" s="152"/>
      <c r="P342" s="152"/>
      <c r="Q342" s="154"/>
      <c r="R342" s="154"/>
      <c r="S342" s="152"/>
      <c r="T342" s="152"/>
      <c r="U342" s="152"/>
      <c r="V342" s="152"/>
      <c r="W342" s="152"/>
      <c r="X342" s="152"/>
      <c r="Y342" s="152"/>
      <c r="Z342" s="155"/>
      <c r="AA342" s="155"/>
      <c r="AB342" s="155"/>
      <c r="AC342" s="151"/>
      <c r="AD342" s="156"/>
      <c r="AE342" s="157"/>
      <c r="AF342" s="152"/>
      <c r="AG342" s="152"/>
      <c r="AH342" s="152"/>
      <c r="AI342" s="152"/>
      <c r="AJ342" s="152"/>
      <c r="AK342" s="152"/>
      <c r="AL342" s="152"/>
      <c r="AM342" s="152"/>
      <c r="AN342" s="152"/>
      <c r="AO342" s="152"/>
      <c r="AP342" s="152"/>
      <c r="AQ342" s="152"/>
      <c r="AR342" s="152"/>
      <c r="AS342" s="152"/>
      <c r="AT342" s="152"/>
      <c r="AU342" s="152"/>
      <c r="AV342" s="11"/>
      <c r="AW342" s="11"/>
      <c r="AX342" s="11"/>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row>
    <row r="343" spans="1:128" ht="18">
      <c r="A343" s="150"/>
      <c r="B343" s="313" t="str">
        <f>+CONCATENATE(LEFT(B342,LEN(B342)-1),VALUE(RIGHT(B342,1))+1)</f>
        <v>A.II.6.6.5.3.2</v>
      </c>
      <c r="C343" s="306" t="s">
        <v>816</v>
      </c>
      <c r="D343" s="296" t="s">
        <v>608</v>
      </c>
      <c r="E343" s="294">
        <v>1</v>
      </c>
      <c r="F343" s="151" t="s">
        <v>537</v>
      </c>
      <c r="G343" s="151"/>
      <c r="H343" s="151"/>
      <c r="I343" s="151"/>
      <c r="J343" s="151"/>
      <c r="K343" s="152"/>
      <c r="L343" s="153"/>
      <c r="M343" s="152"/>
      <c r="N343" s="153"/>
      <c r="O343" s="152"/>
      <c r="P343" s="152"/>
      <c r="Q343" s="154"/>
      <c r="R343" s="154"/>
      <c r="S343" s="152"/>
      <c r="T343" s="152"/>
      <c r="U343" s="152"/>
      <c r="V343" s="152"/>
      <c r="W343" s="152"/>
      <c r="X343" s="152"/>
      <c r="Y343" s="152"/>
      <c r="Z343" s="155"/>
      <c r="AA343" s="155"/>
      <c r="AB343" s="155"/>
      <c r="AC343" s="151"/>
      <c r="AD343" s="156"/>
      <c r="AE343" s="157"/>
      <c r="AF343" s="152"/>
      <c r="AG343" s="152"/>
      <c r="AH343" s="152"/>
      <c r="AI343" s="152"/>
      <c r="AJ343" s="152"/>
      <c r="AK343" s="152"/>
      <c r="AL343" s="152"/>
      <c r="AM343" s="152"/>
      <c r="AN343" s="152"/>
      <c r="AO343" s="152"/>
      <c r="AP343" s="152"/>
      <c r="AQ343" s="152"/>
      <c r="AR343" s="152"/>
      <c r="AS343" s="152"/>
      <c r="AT343" s="152"/>
      <c r="AU343" s="152"/>
      <c r="AV343" s="11"/>
      <c r="AW343" s="11"/>
      <c r="AX343" s="11"/>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row>
    <row r="344" spans="1:128" ht="17.25" customHeight="1">
      <c r="A344" s="150"/>
      <c r="B344" s="314" t="str">
        <f>+CONCATENATE(LEFT(B341,LEN(B341)-1),VALUE(RIGHT(B341,1))+1)</f>
        <v>A.II.6.6.5.4</v>
      </c>
      <c r="C344" s="306" t="s">
        <v>712</v>
      </c>
      <c r="D344" s="296"/>
      <c r="E344" s="294"/>
      <c r="F344" s="151" t="s">
        <v>534</v>
      </c>
      <c r="G344" s="151"/>
      <c r="H344" s="151"/>
      <c r="I344" s="151"/>
      <c r="J344" s="151"/>
      <c r="K344" s="152"/>
      <c r="L344" s="153"/>
      <c r="M344" s="152"/>
      <c r="N344" s="153"/>
      <c r="O344" s="152"/>
      <c r="P344" s="152"/>
      <c r="Q344" s="154"/>
      <c r="R344" s="154"/>
      <c r="S344" s="152"/>
      <c r="T344" s="152"/>
      <c r="U344" s="152"/>
      <c r="V344" s="152"/>
      <c r="W344" s="152"/>
      <c r="X344" s="152"/>
      <c r="Y344" s="152"/>
      <c r="Z344" s="155"/>
      <c r="AA344" s="155"/>
      <c r="AB344" s="155"/>
      <c r="AC344" s="151"/>
      <c r="AD344" s="156"/>
      <c r="AE344" s="157"/>
      <c r="AF344" s="152"/>
      <c r="AG344" s="152"/>
      <c r="AH344" s="152"/>
      <c r="AI344" s="152"/>
      <c r="AJ344" s="152"/>
      <c r="AK344" s="152"/>
      <c r="AL344" s="152"/>
      <c r="AM344" s="152"/>
      <c r="AN344" s="152"/>
      <c r="AO344" s="152"/>
      <c r="AP344" s="152"/>
      <c r="AQ344" s="152"/>
      <c r="AR344" s="152"/>
      <c r="AS344" s="152"/>
      <c r="AT344" s="152"/>
      <c r="AU344" s="152"/>
      <c r="AV344" s="11"/>
      <c r="AW344" s="11"/>
      <c r="AX344" s="11"/>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row>
    <row r="345" spans="1:128" ht="18">
      <c r="A345" s="150"/>
      <c r="B345" s="313" t="str">
        <f>CONCATENATE(B344,".1")</f>
        <v>A.II.6.6.5.4.1</v>
      </c>
      <c r="C345" s="306" t="s">
        <v>750</v>
      </c>
      <c r="D345" s="296" t="s">
        <v>608</v>
      </c>
      <c r="E345" s="294">
        <v>1</v>
      </c>
      <c r="F345" s="151" t="s">
        <v>537</v>
      </c>
      <c r="G345" s="151"/>
      <c r="H345" s="151"/>
      <c r="I345" s="151"/>
      <c r="J345" s="151"/>
      <c r="K345" s="152"/>
      <c r="L345" s="153"/>
      <c r="M345" s="152"/>
      <c r="N345" s="153"/>
      <c r="O345" s="152"/>
      <c r="P345" s="152"/>
      <c r="Q345" s="154"/>
      <c r="R345" s="154"/>
      <c r="S345" s="152"/>
      <c r="T345" s="152"/>
      <c r="U345" s="152"/>
      <c r="V345" s="152"/>
      <c r="W345" s="152"/>
      <c r="X345" s="152"/>
      <c r="Y345" s="152"/>
      <c r="Z345" s="155"/>
      <c r="AA345" s="155"/>
      <c r="AB345" s="155"/>
      <c r="AC345" s="151"/>
      <c r="AD345" s="156"/>
      <c r="AE345" s="157"/>
      <c r="AF345" s="152"/>
      <c r="AG345" s="152"/>
      <c r="AH345" s="152"/>
      <c r="AI345" s="152"/>
      <c r="AJ345" s="152"/>
      <c r="AK345" s="152"/>
      <c r="AL345" s="152"/>
      <c r="AM345" s="152"/>
      <c r="AN345" s="152"/>
      <c r="AO345" s="152"/>
      <c r="AP345" s="152"/>
      <c r="AQ345" s="152"/>
      <c r="AR345" s="152"/>
      <c r="AS345" s="152"/>
      <c r="AT345" s="152"/>
      <c r="AU345" s="152"/>
      <c r="AV345" s="11"/>
      <c r="AW345" s="11"/>
      <c r="AX345" s="11"/>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row>
    <row r="346" spans="1:128" ht="17.25" customHeight="1">
      <c r="A346" s="150"/>
      <c r="B346" s="313" t="str">
        <f>+CONCATENATE(LEFT(B344,LEN(B344)-1),VALUE(RIGHT(B344,1))+1)</f>
        <v>A.II.6.6.5.5</v>
      </c>
      <c r="C346" s="306" t="s">
        <v>647</v>
      </c>
      <c r="D346" s="296"/>
      <c r="E346" s="294"/>
      <c r="F346" s="151" t="s">
        <v>534</v>
      </c>
      <c r="G346" s="151"/>
      <c r="H346" s="151"/>
      <c r="I346" s="151"/>
      <c r="J346" s="151"/>
      <c r="K346" s="152"/>
      <c r="L346" s="153"/>
      <c r="M346" s="152"/>
      <c r="N346" s="153"/>
      <c r="O346" s="152"/>
      <c r="P346" s="152"/>
      <c r="Q346" s="154"/>
      <c r="R346" s="154"/>
      <c r="S346" s="152"/>
      <c r="T346" s="152"/>
      <c r="U346" s="152"/>
      <c r="V346" s="152"/>
      <c r="W346" s="152"/>
      <c r="X346" s="152"/>
      <c r="Y346" s="152"/>
      <c r="Z346" s="155"/>
      <c r="AA346" s="155"/>
      <c r="AB346" s="155"/>
      <c r="AC346" s="151"/>
      <c r="AD346" s="156"/>
      <c r="AE346" s="157"/>
      <c r="AF346" s="152"/>
      <c r="AG346" s="152"/>
      <c r="AH346" s="152"/>
      <c r="AI346" s="152"/>
      <c r="AJ346" s="152"/>
      <c r="AK346" s="152"/>
      <c r="AL346" s="152"/>
      <c r="AM346" s="152"/>
      <c r="AN346" s="152"/>
      <c r="AO346" s="152"/>
      <c r="AP346" s="152"/>
      <c r="AQ346" s="152"/>
      <c r="AR346" s="152"/>
      <c r="AS346" s="152"/>
      <c r="AT346" s="152"/>
      <c r="AU346" s="152"/>
      <c r="AV346" s="11"/>
      <c r="AW346" s="11"/>
      <c r="AX346" s="11"/>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row>
    <row r="347" spans="1:128" ht="18">
      <c r="A347" s="150"/>
      <c r="B347" s="313" t="str">
        <f>CONCATENATE(B346,".1")</f>
        <v>A.II.6.6.5.5.1</v>
      </c>
      <c r="C347" s="306" t="s">
        <v>729</v>
      </c>
      <c r="D347" s="296" t="s">
        <v>608</v>
      </c>
      <c r="E347" s="294">
        <v>3</v>
      </c>
      <c r="F347" s="151" t="s">
        <v>537</v>
      </c>
      <c r="G347" s="151"/>
      <c r="H347" s="151"/>
      <c r="I347" s="151"/>
      <c r="J347" s="151"/>
      <c r="K347" s="152"/>
      <c r="L347" s="153"/>
      <c r="M347" s="152"/>
      <c r="N347" s="153"/>
      <c r="O347" s="152"/>
      <c r="P347" s="152"/>
      <c r="Q347" s="154"/>
      <c r="R347" s="154"/>
      <c r="S347" s="152"/>
      <c r="T347" s="152"/>
      <c r="U347" s="152"/>
      <c r="V347" s="152"/>
      <c r="W347" s="152"/>
      <c r="X347" s="152"/>
      <c r="Y347" s="152"/>
      <c r="Z347" s="155"/>
      <c r="AA347" s="155"/>
      <c r="AB347" s="155"/>
      <c r="AC347" s="151"/>
      <c r="AD347" s="156"/>
      <c r="AE347" s="157"/>
      <c r="AF347" s="152"/>
      <c r="AG347" s="152"/>
      <c r="AH347" s="152"/>
      <c r="AI347" s="152"/>
      <c r="AJ347" s="152"/>
      <c r="AK347" s="152"/>
      <c r="AL347" s="152"/>
      <c r="AM347" s="152"/>
      <c r="AN347" s="152"/>
      <c r="AO347" s="152"/>
      <c r="AP347" s="152"/>
      <c r="AQ347" s="152"/>
      <c r="AR347" s="152"/>
      <c r="AS347" s="152"/>
      <c r="AT347" s="152"/>
      <c r="AU347" s="152"/>
      <c r="AV347" s="11"/>
      <c r="AW347" s="11"/>
      <c r="AX347" s="11"/>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15"/>
      <c r="DT347" s="15"/>
      <c r="DU347" s="15"/>
      <c r="DV347" s="15"/>
      <c r="DW347" s="15"/>
      <c r="DX347" s="15"/>
    </row>
    <row r="348" spans="1:128" ht="17.25" customHeight="1">
      <c r="A348" s="150"/>
      <c r="B348" s="313" t="str">
        <f>+CONCATENATE(LEFT(B346,LEN(B346)-1),VALUE(RIGHT(B346,1))+1)</f>
        <v>A.II.6.6.5.6</v>
      </c>
      <c r="C348" s="306" t="s">
        <v>751</v>
      </c>
      <c r="D348" s="296"/>
      <c r="E348" s="294"/>
      <c r="F348" s="151" t="s">
        <v>534</v>
      </c>
      <c r="G348" s="151"/>
      <c r="H348" s="151"/>
      <c r="I348" s="151"/>
      <c r="J348" s="151"/>
      <c r="K348" s="152"/>
      <c r="L348" s="153"/>
      <c r="M348" s="152"/>
      <c r="N348" s="153"/>
      <c r="O348" s="152"/>
      <c r="P348" s="152"/>
      <c r="Q348" s="154"/>
      <c r="R348" s="154"/>
      <c r="S348" s="152"/>
      <c r="T348" s="152"/>
      <c r="U348" s="152"/>
      <c r="V348" s="152"/>
      <c r="W348" s="152"/>
      <c r="X348" s="152"/>
      <c r="Y348" s="152"/>
      <c r="Z348" s="155"/>
      <c r="AA348" s="155"/>
      <c r="AB348" s="155"/>
      <c r="AC348" s="151"/>
      <c r="AD348" s="156"/>
      <c r="AE348" s="157"/>
      <c r="AF348" s="152"/>
      <c r="AG348" s="152"/>
      <c r="AH348" s="152"/>
      <c r="AI348" s="152"/>
      <c r="AJ348" s="152"/>
      <c r="AK348" s="152"/>
      <c r="AL348" s="152"/>
      <c r="AM348" s="152"/>
      <c r="AN348" s="152"/>
      <c r="AO348" s="152"/>
      <c r="AP348" s="152"/>
      <c r="AQ348" s="152"/>
      <c r="AR348" s="152"/>
      <c r="AS348" s="152"/>
      <c r="AT348" s="152"/>
      <c r="AU348" s="152"/>
      <c r="AV348" s="11"/>
      <c r="AW348" s="11"/>
      <c r="AX348" s="11"/>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c r="DH348" s="15"/>
      <c r="DI348" s="15"/>
      <c r="DJ348" s="15"/>
      <c r="DK348" s="15"/>
      <c r="DL348" s="15"/>
      <c r="DM348" s="15"/>
      <c r="DN348" s="15"/>
      <c r="DO348" s="15"/>
      <c r="DP348" s="15"/>
      <c r="DQ348" s="15"/>
      <c r="DR348" s="15"/>
      <c r="DS348" s="15"/>
      <c r="DT348" s="15"/>
      <c r="DU348" s="15"/>
      <c r="DV348" s="15"/>
      <c r="DW348" s="15"/>
      <c r="DX348" s="15"/>
    </row>
    <row r="349" spans="1:128" ht="18">
      <c r="A349" s="150"/>
      <c r="B349" s="313" t="str">
        <f>CONCATENATE(B348,".1")</f>
        <v>A.II.6.6.5.6.1</v>
      </c>
      <c r="C349" s="306" t="s">
        <v>729</v>
      </c>
      <c r="D349" s="296" t="s">
        <v>608</v>
      </c>
      <c r="E349" s="294">
        <v>2</v>
      </c>
      <c r="F349" s="151" t="s">
        <v>537</v>
      </c>
      <c r="G349" s="151"/>
      <c r="H349" s="151"/>
      <c r="I349" s="151"/>
      <c r="J349" s="151"/>
      <c r="K349" s="152"/>
      <c r="L349" s="153"/>
      <c r="M349" s="152"/>
      <c r="N349" s="153"/>
      <c r="O349" s="152"/>
      <c r="P349" s="152"/>
      <c r="Q349" s="154"/>
      <c r="R349" s="154"/>
      <c r="S349" s="152"/>
      <c r="T349" s="152"/>
      <c r="U349" s="152"/>
      <c r="V349" s="152"/>
      <c r="W349" s="152"/>
      <c r="X349" s="152"/>
      <c r="Y349" s="152"/>
      <c r="Z349" s="155"/>
      <c r="AA349" s="155"/>
      <c r="AB349" s="155"/>
      <c r="AC349" s="151"/>
      <c r="AD349" s="156"/>
      <c r="AE349" s="157"/>
      <c r="AF349" s="152"/>
      <c r="AG349" s="152"/>
      <c r="AH349" s="152"/>
      <c r="AI349" s="152"/>
      <c r="AJ349" s="152"/>
      <c r="AK349" s="152"/>
      <c r="AL349" s="152"/>
      <c r="AM349" s="152"/>
      <c r="AN349" s="152"/>
      <c r="AO349" s="152"/>
      <c r="AP349" s="152"/>
      <c r="AQ349" s="152"/>
      <c r="AR349" s="152"/>
      <c r="AS349" s="152"/>
      <c r="AT349" s="152"/>
      <c r="AU349" s="152"/>
      <c r="AV349" s="11"/>
      <c r="AW349" s="11"/>
      <c r="AX349" s="11"/>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row>
    <row r="350" spans="1:128" ht="17.25" customHeight="1">
      <c r="A350" s="150"/>
      <c r="B350" s="313" t="str">
        <f>+CONCATENATE(LEFT(B348,LEN(B348)-1),VALUE(RIGHT(B348,1))+1)</f>
        <v>A.II.6.6.5.7</v>
      </c>
      <c r="C350" s="306" t="s">
        <v>684</v>
      </c>
      <c r="D350" s="296"/>
      <c r="E350" s="294"/>
      <c r="F350" s="151" t="s">
        <v>534</v>
      </c>
      <c r="G350" s="151"/>
      <c r="H350" s="151"/>
      <c r="I350" s="151"/>
      <c r="J350" s="151"/>
      <c r="K350" s="152"/>
      <c r="L350" s="153"/>
      <c r="M350" s="152"/>
      <c r="N350" s="153"/>
      <c r="O350" s="152"/>
      <c r="P350" s="152"/>
      <c r="Q350" s="154"/>
      <c r="R350" s="154"/>
      <c r="S350" s="152"/>
      <c r="T350" s="152"/>
      <c r="U350" s="152"/>
      <c r="V350" s="152"/>
      <c r="W350" s="152"/>
      <c r="X350" s="152"/>
      <c r="Y350" s="152"/>
      <c r="Z350" s="155"/>
      <c r="AA350" s="155"/>
      <c r="AB350" s="155"/>
      <c r="AC350" s="151"/>
      <c r="AD350" s="156"/>
      <c r="AE350" s="157"/>
      <c r="AF350" s="152"/>
      <c r="AG350" s="152"/>
      <c r="AH350" s="152"/>
      <c r="AI350" s="152"/>
      <c r="AJ350" s="152"/>
      <c r="AK350" s="152"/>
      <c r="AL350" s="152"/>
      <c r="AM350" s="152"/>
      <c r="AN350" s="152"/>
      <c r="AO350" s="152"/>
      <c r="AP350" s="152"/>
      <c r="AQ350" s="152"/>
      <c r="AR350" s="152"/>
      <c r="AS350" s="152"/>
      <c r="AT350" s="152"/>
      <c r="AU350" s="152"/>
      <c r="AV350" s="11"/>
      <c r="AW350" s="11"/>
      <c r="AX350" s="11"/>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row>
    <row r="351" spans="1:128" ht="18">
      <c r="A351" s="150"/>
      <c r="B351" s="313" t="str">
        <f>CONCATENATE(B350,".1")</f>
        <v>A.II.6.6.5.7.1</v>
      </c>
      <c r="C351" s="306" t="s">
        <v>817</v>
      </c>
      <c r="D351" s="296" t="s">
        <v>608</v>
      </c>
      <c r="E351" s="294">
        <v>2</v>
      </c>
      <c r="F351" s="151" t="s">
        <v>537</v>
      </c>
      <c r="G351" s="151"/>
      <c r="H351" s="151"/>
      <c r="I351" s="151"/>
      <c r="J351" s="151"/>
      <c r="K351" s="152"/>
      <c r="L351" s="153"/>
      <c r="M351" s="152"/>
      <c r="N351" s="153"/>
      <c r="O351" s="152"/>
      <c r="P351" s="152"/>
      <c r="Q351" s="154"/>
      <c r="R351" s="154"/>
      <c r="S351" s="152"/>
      <c r="T351" s="152"/>
      <c r="U351" s="152"/>
      <c r="V351" s="152"/>
      <c r="W351" s="152"/>
      <c r="X351" s="152"/>
      <c r="Y351" s="152"/>
      <c r="Z351" s="155"/>
      <c r="AA351" s="155"/>
      <c r="AB351" s="155"/>
      <c r="AC351" s="151"/>
      <c r="AD351" s="156"/>
      <c r="AE351" s="157"/>
      <c r="AF351" s="152"/>
      <c r="AG351" s="152"/>
      <c r="AH351" s="152"/>
      <c r="AI351" s="152"/>
      <c r="AJ351" s="152"/>
      <c r="AK351" s="152"/>
      <c r="AL351" s="152"/>
      <c r="AM351" s="152"/>
      <c r="AN351" s="152"/>
      <c r="AO351" s="152"/>
      <c r="AP351" s="152"/>
      <c r="AQ351" s="152"/>
      <c r="AR351" s="152"/>
      <c r="AS351" s="152"/>
      <c r="AT351" s="152"/>
      <c r="AU351" s="152"/>
      <c r="AV351" s="11"/>
      <c r="AW351" s="11"/>
      <c r="AX351" s="11"/>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15"/>
      <c r="DT351" s="15"/>
      <c r="DU351" s="15"/>
      <c r="DV351" s="15"/>
      <c r="DW351" s="15"/>
      <c r="DX351" s="15"/>
    </row>
    <row r="352" spans="1:128" ht="18">
      <c r="A352" s="150"/>
      <c r="B352" s="313" t="str">
        <f>+CONCATENATE(LEFT(B351,LEN(B351)-1),VALUE(RIGHT(B351,1))+1)</f>
        <v>A.II.6.6.5.7.2</v>
      </c>
      <c r="C352" s="306" t="s">
        <v>818</v>
      </c>
      <c r="D352" s="296" t="s">
        <v>608</v>
      </c>
      <c r="E352" s="294">
        <v>2</v>
      </c>
      <c r="F352" s="151" t="s">
        <v>537</v>
      </c>
      <c r="G352" s="151"/>
      <c r="H352" s="151"/>
      <c r="I352" s="151"/>
      <c r="J352" s="151"/>
      <c r="K352" s="152"/>
      <c r="L352" s="153"/>
      <c r="M352" s="152"/>
      <c r="N352" s="153"/>
      <c r="O352" s="152"/>
      <c r="P352" s="152"/>
      <c r="Q352" s="154"/>
      <c r="R352" s="154"/>
      <c r="S352" s="152"/>
      <c r="T352" s="152"/>
      <c r="U352" s="152"/>
      <c r="V352" s="152"/>
      <c r="W352" s="152"/>
      <c r="X352" s="152"/>
      <c r="Y352" s="152"/>
      <c r="Z352" s="155"/>
      <c r="AA352" s="155"/>
      <c r="AB352" s="155"/>
      <c r="AC352" s="151"/>
      <c r="AD352" s="156"/>
      <c r="AE352" s="157"/>
      <c r="AF352" s="152"/>
      <c r="AG352" s="152"/>
      <c r="AH352" s="152"/>
      <c r="AI352" s="152"/>
      <c r="AJ352" s="152"/>
      <c r="AK352" s="152"/>
      <c r="AL352" s="152"/>
      <c r="AM352" s="152"/>
      <c r="AN352" s="152"/>
      <c r="AO352" s="152"/>
      <c r="AP352" s="152"/>
      <c r="AQ352" s="152"/>
      <c r="AR352" s="152"/>
      <c r="AS352" s="152"/>
      <c r="AT352" s="152"/>
      <c r="AU352" s="152"/>
      <c r="AV352" s="11"/>
      <c r="AW352" s="11"/>
      <c r="AX352" s="11"/>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15"/>
      <c r="DT352" s="15"/>
      <c r="DU352" s="15"/>
      <c r="DV352" s="15"/>
      <c r="DW352" s="15"/>
      <c r="DX352" s="15"/>
    </row>
    <row r="353" spans="1:128" ht="18">
      <c r="A353" s="150"/>
      <c r="B353" s="313" t="str">
        <f>+CONCATENATE(LEFT(B352,LEN(B352)-1),VALUE(RIGHT(B352,1))+1)</f>
        <v>A.II.6.6.5.7.3</v>
      </c>
      <c r="C353" s="306" t="s">
        <v>819</v>
      </c>
      <c r="D353" s="296" t="s">
        <v>608</v>
      </c>
      <c r="E353" s="294">
        <v>1</v>
      </c>
      <c r="F353" s="151" t="s">
        <v>537</v>
      </c>
      <c r="G353" s="151"/>
      <c r="H353" s="151"/>
      <c r="I353" s="151"/>
      <c r="J353" s="151"/>
      <c r="K353" s="152"/>
      <c r="L353" s="153"/>
      <c r="M353" s="152"/>
      <c r="N353" s="153"/>
      <c r="O353" s="152"/>
      <c r="P353" s="152"/>
      <c r="Q353" s="154"/>
      <c r="R353" s="154"/>
      <c r="S353" s="152"/>
      <c r="T353" s="152"/>
      <c r="U353" s="152"/>
      <c r="V353" s="152"/>
      <c r="W353" s="152"/>
      <c r="X353" s="152"/>
      <c r="Y353" s="152"/>
      <c r="Z353" s="155"/>
      <c r="AA353" s="155"/>
      <c r="AB353" s="155"/>
      <c r="AC353" s="151"/>
      <c r="AD353" s="156"/>
      <c r="AE353" s="157"/>
      <c r="AF353" s="152"/>
      <c r="AG353" s="152"/>
      <c r="AH353" s="152"/>
      <c r="AI353" s="152"/>
      <c r="AJ353" s="152"/>
      <c r="AK353" s="152"/>
      <c r="AL353" s="152"/>
      <c r="AM353" s="152"/>
      <c r="AN353" s="152"/>
      <c r="AO353" s="152"/>
      <c r="AP353" s="152"/>
      <c r="AQ353" s="152"/>
      <c r="AR353" s="152"/>
      <c r="AS353" s="152"/>
      <c r="AT353" s="152"/>
      <c r="AU353" s="152"/>
      <c r="AV353" s="11"/>
      <c r="AW353" s="11"/>
      <c r="AX353" s="11"/>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row>
    <row r="354" spans="1:128" ht="17.25" customHeight="1">
      <c r="A354" s="150"/>
      <c r="B354" s="305" t="str">
        <f>+CONCATENATE(LEFT(B338,LEN(B338)-1),VALUE(RIGHT(B338,1))+1)</f>
        <v>A.II.6.6.5.3</v>
      </c>
      <c r="C354" s="306" t="s">
        <v>758</v>
      </c>
      <c r="D354" s="296"/>
      <c r="E354" s="294"/>
      <c r="F354" s="151" t="s">
        <v>534</v>
      </c>
      <c r="G354" s="151"/>
      <c r="H354" s="151"/>
      <c r="I354" s="151"/>
      <c r="J354" s="151"/>
      <c r="K354" s="152"/>
      <c r="L354" s="153"/>
      <c r="M354" s="152"/>
      <c r="N354" s="153"/>
      <c r="O354" s="152"/>
      <c r="P354" s="152"/>
      <c r="Q354" s="154"/>
      <c r="R354" s="154"/>
      <c r="S354" s="152"/>
      <c r="T354" s="152"/>
      <c r="U354" s="152"/>
      <c r="V354" s="152"/>
      <c r="W354" s="152"/>
      <c r="X354" s="152"/>
      <c r="Y354" s="152"/>
      <c r="Z354" s="155"/>
      <c r="AA354" s="155"/>
      <c r="AB354" s="155"/>
      <c r="AC354" s="151"/>
      <c r="AD354" s="156"/>
      <c r="AE354" s="157"/>
      <c r="AF354" s="152"/>
      <c r="AG354" s="152"/>
      <c r="AH354" s="152"/>
      <c r="AI354" s="152"/>
      <c r="AJ354" s="152"/>
      <c r="AK354" s="152"/>
      <c r="AL354" s="152"/>
      <c r="AM354" s="152"/>
      <c r="AN354" s="152"/>
      <c r="AO354" s="152"/>
      <c r="AP354" s="152"/>
      <c r="AQ354" s="152"/>
      <c r="AR354" s="152"/>
      <c r="AS354" s="152"/>
      <c r="AT354" s="152"/>
      <c r="AU354" s="152"/>
      <c r="AV354" s="11"/>
      <c r="AW354" s="11"/>
      <c r="AX354" s="11"/>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c r="DH354" s="15"/>
      <c r="DI354" s="15"/>
      <c r="DJ354" s="15"/>
      <c r="DK354" s="15"/>
      <c r="DL354" s="15"/>
      <c r="DM354" s="15"/>
      <c r="DN354" s="15"/>
      <c r="DO354" s="15"/>
      <c r="DP354" s="15"/>
      <c r="DQ354" s="15"/>
      <c r="DR354" s="15"/>
      <c r="DS354" s="15"/>
      <c r="DT354" s="15"/>
      <c r="DU354" s="15"/>
      <c r="DV354" s="15"/>
      <c r="DW354" s="15"/>
      <c r="DX354" s="15"/>
    </row>
    <row r="355" spans="1:128" ht="26.4">
      <c r="A355" s="150"/>
      <c r="B355" s="305" t="str">
        <f>CONCATENATE(B354,".1")</f>
        <v>A.II.6.6.5.3.1</v>
      </c>
      <c r="C355" s="306" t="s">
        <v>820</v>
      </c>
      <c r="D355" s="296" t="s">
        <v>608</v>
      </c>
      <c r="E355" s="294">
        <v>1</v>
      </c>
      <c r="F355" s="151" t="s">
        <v>537</v>
      </c>
      <c r="G355" s="151"/>
      <c r="H355" s="151"/>
      <c r="I355" s="151"/>
      <c r="J355" s="151"/>
      <c r="K355" s="152"/>
      <c r="L355" s="153"/>
      <c r="M355" s="152"/>
      <c r="N355" s="153"/>
      <c r="O355" s="152"/>
      <c r="P355" s="152"/>
      <c r="Q355" s="154"/>
      <c r="R355" s="154"/>
      <c r="S355" s="152"/>
      <c r="T355" s="152"/>
      <c r="U355" s="152"/>
      <c r="V355" s="152"/>
      <c r="W355" s="152"/>
      <c r="X355" s="152"/>
      <c r="Y355" s="152"/>
      <c r="Z355" s="155"/>
      <c r="AA355" s="155"/>
      <c r="AB355" s="155"/>
      <c r="AC355" s="151"/>
      <c r="AD355" s="156"/>
      <c r="AE355" s="157"/>
      <c r="AF355" s="152"/>
      <c r="AG355" s="152"/>
      <c r="AH355" s="152"/>
      <c r="AI355" s="152"/>
      <c r="AJ355" s="152"/>
      <c r="AK355" s="152"/>
      <c r="AL355" s="152"/>
      <c r="AM355" s="152"/>
      <c r="AN355" s="152"/>
      <c r="AO355" s="152"/>
      <c r="AP355" s="152"/>
      <c r="AQ355" s="152"/>
      <c r="AR355" s="152"/>
      <c r="AS355" s="152"/>
      <c r="AT355" s="152"/>
      <c r="AU355" s="152"/>
      <c r="AV355" s="11"/>
      <c r="AW355" s="11"/>
      <c r="AX355" s="11"/>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c r="DH355" s="15"/>
      <c r="DI355" s="15"/>
      <c r="DJ355" s="15"/>
      <c r="DK355" s="15"/>
      <c r="DL355" s="15"/>
      <c r="DM355" s="15"/>
      <c r="DN355" s="15"/>
      <c r="DO355" s="15"/>
      <c r="DP355" s="15"/>
      <c r="DQ355" s="15"/>
      <c r="DR355" s="15"/>
      <c r="DS355" s="15"/>
      <c r="DT355" s="15"/>
      <c r="DU355" s="15"/>
      <c r="DV355" s="15"/>
      <c r="DW355" s="15"/>
      <c r="DX355" s="15"/>
    </row>
    <row r="356" spans="1:128" ht="17.25" customHeight="1">
      <c r="A356" s="150"/>
      <c r="B356" s="311" t="str">
        <f>+CONCATENATE(LEFT(B354,LEN(B354)-1),VALUE(RIGHT(B354,1))+1)</f>
        <v>A.II.6.6.5.4</v>
      </c>
      <c r="C356" s="306" t="s">
        <v>821</v>
      </c>
      <c r="D356" s="296"/>
      <c r="E356" s="294"/>
      <c r="F356" s="151" t="s">
        <v>534</v>
      </c>
      <c r="G356" s="151"/>
      <c r="H356" s="151"/>
      <c r="I356" s="151"/>
      <c r="J356" s="151"/>
      <c r="K356" s="152"/>
      <c r="L356" s="153"/>
      <c r="M356" s="152"/>
      <c r="N356" s="153"/>
      <c r="O356" s="152"/>
      <c r="P356" s="152"/>
      <c r="Q356" s="154"/>
      <c r="R356" s="154"/>
      <c r="S356" s="152"/>
      <c r="T356" s="152"/>
      <c r="U356" s="152"/>
      <c r="V356" s="152"/>
      <c r="W356" s="152"/>
      <c r="X356" s="152"/>
      <c r="Y356" s="152"/>
      <c r="Z356" s="155"/>
      <c r="AA356" s="155"/>
      <c r="AB356" s="155"/>
      <c r="AC356" s="151"/>
      <c r="AD356" s="156"/>
      <c r="AE356" s="157"/>
      <c r="AF356" s="152"/>
      <c r="AG356" s="152"/>
      <c r="AH356" s="152"/>
      <c r="AI356" s="152"/>
      <c r="AJ356" s="152"/>
      <c r="AK356" s="152"/>
      <c r="AL356" s="152"/>
      <c r="AM356" s="152"/>
      <c r="AN356" s="152"/>
      <c r="AO356" s="152"/>
      <c r="AP356" s="152"/>
      <c r="AQ356" s="152"/>
      <c r="AR356" s="152"/>
      <c r="AS356" s="152"/>
      <c r="AT356" s="152"/>
      <c r="AU356" s="152"/>
      <c r="AV356" s="11"/>
      <c r="AW356" s="11"/>
      <c r="AX356" s="11"/>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row>
    <row r="357" spans="1:128" ht="26.4">
      <c r="A357" s="150"/>
      <c r="B357" s="313" t="str">
        <f>CONCATENATE(B356,".1")</f>
        <v>A.II.6.6.5.4.1</v>
      </c>
      <c r="C357" s="306" t="s">
        <v>761</v>
      </c>
      <c r="D357" s="296" t="s">
        <v>608</v>
      </c>
      <c r="E357" s="294">
        <v>1</v>
      </c>
      <c r="F357" s="151" t="s">
        <v>939</v>
      </c>
      <c r="G357" s="151"/>
      <c r="H357" s="151"/>
      <c r="I357" s="151"/>
      <c r="J357" s="151"/>
      <c r="K357" s="152"/>
      <c r="L357" s="153"/>
      <c r="M357" s="152"/>
      <c r="N357" s="153"/>
      <c r="O357" s="152"/>
      <c r="P357" s="152"/>
      <c r="Q357" s="154"/>
      <c r="R357" s="154"/>
      <c r="S357" s="152"/>
      <c r="T357" s="152"/>
      <c r="U357" s="152"/>
      <c r="V357" s="152"/>
      <c r="W357" s="152"/>
      <c r="X357" s="152"/>
      <c r="Y357" s="152"/>
      <c r="Z357" s="155"/>
      <c r="AA357" s="155"/>
      <c r="AB357" s="155"/>
      <c r="AC357" s="151"/>
      <c r="AD357" s="156"/>
      <c r="AE357" s="157"/>
      <c r="AF357" s="152"/>
      <c r="AG357" s="152"/>
      <c r="AH357" s="152"/>
      <c r="AI357" s="152"/>
      <c r="AJ357" s="152"/>
      <c r="AK357" s="152"/>
      <c r="AL357" s="152"/>
      <c r="AM357" s="152"/>
      <c r="AN357" s="152"/>
      <c r="AO357" s="152"/>
      <c r="AP357" s="152"/>
      <c r="AQ357" s="152"/>
      <c r="AR357" s="152"/>
      <c r="AS357" s="152"/>
      <c r="AT357" s="152"/>
      <c r="AU357" s="152"/>
      <c r="AV357" s="11"/>
      <c r="AW357" s="11"/>
      <c r="AX357" s="11"/>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c r="DH357" s="15"/>
      <c r="DI357" s="15"/>
      <c r="DJ357" s="15"/>
      <c r="DK357" s="15"/>
      <c r="DL357" s="15"/>
      <c r="DM357" s="15"/>
      <c r="DN357" s="15"/>
      <c r="DO357" s="15"/>
      <c r="DP357" s="15"/>
      <c r="DQ357" s="15"/>
      <c r="DR357" s="15"/>
      <c r="DS357" s="15"/>
      <c r="DT357" s="15"/>
      <c r="DU357" s="15"/>
      <c r="DV357" s="15"/>
      <c r="DW357" s="15"/>
      <c r="DX357" s="15"/>
    </row>
    <row r="358" spans="1:128" ht="26.4">
      <c r="A358" s="150"/>
      <c r="B358" s="313" t="str">
        <f>CONCATENATE(B356,".2")</f>
        <v>A.II.6.6.5.4.2</v>
      </c>
      <c r="C358" s="306" t="s">
        <v>762</v>
      </c>
      <c r="D358" s="296" t="s">
        <v>608</v>
      </c>
      <c r="E358" s="294">
        <v>3</v>
      </c>
      <c r="F358" s="151" t="s">
        <v>939</v>
      </c>
      <c r="G358" s="151"/>
      <c r="H358" s="151"/>
      <c r="I358" s="151"/>
      <c r="J358" s="151"/>
      <c r="K358" s="152"/>
      <c r="L358" s="153"/>
      <c r="M358" s="152"/>
      <c r="N358" s="153"/>
      <c r="O358" s="152"/>
      <c r="P358" s="152"/>
      <c r="Q358" s="154"/>
      <c r="R358" s="154"/>
      <c r="S358" s="152"/>
      <c r="T358" s="152"/>
      <c r="U358" s="152"/>
      <c r="V358" s="152"/>
      <c r="W358" s="152"/>
      <c r="X358" s="152"/>
      <c r="Y358" s="152"/>
      <c r="Z358" s="155"/>
      <c r="AA358" s="155"/>
      <c r="AB358" s="155"/>
      <c r="AC358" s="151"/>
      <c r="AD358" s="156"/>
      <c r="AE358" s="157"/>
      <c r="AF358" s="152"/>
      <c r="AG358" s="152"/>
      <c r="AH358" s="152"/>
      <c r="AI358" s="152"/>
      <c r="AJ358" s="152"/>
      <c r="AK358" s="152"/>
      <c r="AL358" s="152"/>
      <c r="AM358" s="152"/>
      <c r="AN358" s="152"/>
      <c r="AO358" s="152"/>
      <c r="AP358" s="152"/>
      <c r="AQ358" s="152"/>
      <c r="AR358" s="152"/>
      <c r="AS358" s="152"/>
      <c r="AT358" s="152"/>
      <c r="AU358" s="152"/>
      <c r="AV358" s="11"/>
      <c r="AW358" s="11"/>
      <c r="AX358" s="11"/>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row>
    <row r="359" spans="1:128" ht="39.6">
      <c r="A359" s="150"/>
      <c r="B359" s="311" t="str">
        <f>+CONCATENATE(LEFT(B358,LEN(B358)-1),VALUE(RIGHT(B358,1))+1)</f>
        <v>A.II.6.6.5.4.3</v>
      </c>
      <c r="C359" s="303" t="s">
        <v>702</v>
      </c>
      <c r="D359" s="283" t="s">
        <v>608</v>
      </c>
      <c r="E359" s="279">
        <v>1</v>
      </c>
      <c r="F359" s="151" t="s">
        <v>939</v>
      </c>
      <c r="G359" s="151"/>
      <c r="H359" s="151"/>
      <c r="I359" s="151"/>
      <c r="J359" s="151"/>
      <c r="K359" s="152"/>
      <c r="L359" s="153"/>
      <c r="M359" s="152"/>
      <c r="N359" s="153"/>
      <c r="O359" s="152"/>
      <c r="P359" s="152"/>
      <c r="Q359" s="154"/>
      <c r="R359" s="154"/>
      <c r="S359" s="152"/>
      <c r="T359" s="152"/>
      <c r="U359" s="152"/>
      <c r="V359" s="152"/>
      <c r="W359" s="152"/>
      <c r="X359" s="152"/>
      <c r="Y359" s="152"/>
      <c r="Z359" s="155"/>
      <c r="AA359" s="155"/>
      <c r="AB359" s="155"/>
      <c r="AC359" s="151"/>
      <c r="AD359" s="156"/>
      <c r="AE359" s="157"/>
      <c r="AF359" s="152"/>
      <c r="AG359" s="152"/>
      <c r="AH359" s="152"/>
      <c r="AI359" s="152"/>
      <c r="AJ359" s="152"/>
      <c r="AK359" s="152"/>
      <c r="AL359" s="152"/>
      <c r="AM359" s="152"/>
      <c r="AN359" s="152"/>
      <c r="AO359" s="152"/>
      <c r="AP359" s="152"/>
      <c r="AQ359" s="152"/>
      <c r="AR359" s="152"/>
      <c r="AS359" s="152"/>
      <c r="AT359" s="152"/>
      <c r="AU359" s="152"/>
      <c r="AV359" s="11"/>
      <c r="AW359" s="11"/>
      <c r="AX359" s="11"/>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c r="DH359" s="15"/>
      <c r="DI359" s="15"/>
      <c r="DJ359" s="15"/>
      <c r="DK359" s="15"/>
      <c r="DL359" s="15"/>
      <c r="DM359" s="15"/>
      <c r="DN359" s="15"/>
      <c r="DO359" s="15"/>
      <c r="DP359" s="15"/>
      <c r="DQ359" s="15"/>
      <c r="DR359" s="15"/>
      <c r="DS359" s="15"/>
      <c r="DT359" s="15"/>
      <c r="DU359" s="15"/>
      <c r="DV359" s="15"/>
      <c r="DW359" s="15"/>
      <c r="DX359" s="15"/>
    </row>
    <row r="360" spans="1:128" ht="17.25" customHeight="1">
      <c r="A360" s="150"/>
      <c r="B360" s="311" t="str">
        <f>+CONCATENATE(LEFT(B356,LEN(B356)-1),VALUE(RIGHT(B356,1))+1)</f>
        <v>A.II.6.6.5.5</v>
      </c>
      <c r="C360" s="277" t="s">
        <v>687</v>
      </c>
      <c r="D360" s="296"/>
      <c r="E360" s="294"/>
      <c r="F360" s="151" t="s">
        <v>534</v>
      </c>
      <c r="G360" s="151"/>
      <c r="H360" s="151"/>
      <c r="I360" s="151"/>
      <c r="J360" s="151"/>
      <c r="K360" s="152"/>
      <c r="L360" s="153"/>
      <c r="M360" s="152"/>
      <c r="N360" s="153"/>
      <c r="O360" s="152"/>
      <c r="P360" s="152"/>
      <c r="Q360" s="154"/>
      <c r="R360" s="154"/>
      <c r="S360" s="152"/>
      <c r="T360" s="152"/>
      <c r="U360" s="152"/>
      <c r="V360" s="152"/>
      <c r="W360" s="152"/>
      <c r="X360" s="152"/>
      <c r="Y360" s="152"/>
      <c r="Z360" s="155"/>
      <c r="AA360" s="155"/>
      <c r="AB360" s="155"/>
      <c r="AC360" s="151"/>
      <c r="AD360" s="156"/>
      <c r="AE360" s="157"/>
      <c r="AF360" s="152"/>
      <c r="AG360" s="152"/>
      <c r="AH360" s="152"/>
      <c r="AI360" s="152"/>
      <c r="AJ360" s="152"/>
      <c r="AK360" s="152"/>
      <c r="AL360" s="152"/>
      <c r="AM360" s="152"/>
      <c r="AN360" s="152"/>
      <c r="AO360" s="152"/>
      <c r="AP360" s="152"/>
      <c r="AQ360" s="152"/>
      <c r="AR360" s="152"/>
      <c r="AS360" s="152"/>
      <c r="AT360" s="152"/>
      <c r="AU360" s="152"/>
      <c r="AV360" s="11"/>
      <c r="AW360" s="11"/>
      <c r="AX360" s="11"/>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c r="DH360" s="15"/>
      <c r="DI360" s="15"/>
      <c r="DJ360" s="15"/>
      <c r="DK360" s="15"/>
      <c r="DL360" s="15"/>
      <c r="DM360" s="15"/>
      <c r="DN360" s="15"/>
      <c r="DO360" s="15"/>
      <c r="DP360" s="15"/>
      <c r="DQ360" s="15"/>
      <c r="DR360" s="15"/>
      <c r="DS360" s="15"/>
      <c r="DT360" s="15"/>
      <c r="DU360" s="15"/>
      <c r="DV360" s="15"/>
      <c r="DW360" s="15"/>
      <c r="DX360" s="15"/>
    </row>
    <row r="361" spans="1:128" ht="26.4">
      <c r="A361" s="150"/>
      <c r="B361" s="313" t="str">
        <f>CONCATENATE(B360,".1")</f>
        <v>A.II.6.6.5.5.1</v>
      </c>
      <c r="C361" s="277" t="s">
        <v>765</v>
      </c>
      <c r="D361" s="296" t="s">
        <v>608</v>
      </c>
      <c r="E361" s="294">
        <v>2</v>
      </c>
      <c r="F361" s="151" t="s">
        <v>939</v>
      </c>
      <c r="G361" s="151"/>
      <c r="H361" s="151"/>
      <c r="I361" s="151"/>
      <c r="J361" s="151"/>
      <c r="K361" s="152"/>
      <c r="L361" s="153"/>
      <c r="M361" s="152"/>
      <c r="N361" s="153"/>
      <c r="O361" s="152"/>
      <c r="P361" s="152"/>
      <c r="Q361" s="154"/>
      <c r="R361" s="154"/>
      <c r="S361" s="152"/>
      <c r="T361" s="152"/>
      <c r="U361" s="152"/>
      <c r="V361" s="152"/>
      <c r="W361" s="152"/>
      <c r="X361" s="152"/>
      <c r="Y361" s="152"/>
      <c r="Z361" s="155"/>
      <c r="AA361" s="155"/>
      <c r="AB361" s="155"/>
      <c r="AC361" s="151"/>
      <c r="AD361" s="156"/>
      <c r="AE361" s="157"/>
      <c r="AF361" s="152"/>
      <c r="AG361" s="152"/>
      <c r="AH361" s="152"/>
      <c r="AI361" s="152"/>
      <c r="AJ361" s="152"/>
      <c r="AK361" s="152"/>
      <c r="AL361" s="152"/>
      <c r="AM361" s="152"/>
      <c r="AN361" s="152"/>
      <c r="AO361" s="152"/>
      <c r="AP361" s="152"/>
      <c r="AQ361" s="152"/>
      <c r="AR361" s="152"/>
      <c r="AS361" s="152"/>
      <c r="AT361" s="152"/>
      <c r="AU361" s="152"/>
      <c r="AV361" s="11"/>
      <c r="AW361" s="11"/>
      <c r="AX361" s="11"/>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row>
    <row r="362" spans="1:128" ht="17.25" customHeight="1">
      <c r="A362" s="150"/>
      <c r="B362" s="311" t="str">
        <f>+CONCATENATE(LEFT(B332,LEN(B332)-1),VALUE(RIGHT(B332,1))+1)</f>
        <v>A.II.6.6.6</v>
      </c>
      <c r="C362" s="277" t="s">
        <v>766</v>
      </c>
      <c r="D362" s="296"/>
      <c r="E362" s="294"/>
      <c r="F362" s="151" t="s">
        <v>534</v>
      </c>
      <c r="G362" s="151"/>
      <c r="H362" s="151"/>
      <c r="I362" s="151"/>
      <c r="J362" s="151"/>
      <c r="K362" s="152"/>
      <c r="L362" s="153"/>
      <c r="M362" s="152"/>
      <c r="N362" s="153"/>
      <c r="O362" s="152"/>
      <c r="P362" s="152"/>
      <c r="Q362" s="154"/>
      <c r="R362" s="154"/>
      <c r="S362" s="152"/>
      <c r="T362" s="152"/>
      <c r="U362" s="152"/>
      <c r="V362" s="152"/>
      <c r="W362" s="152"/>
      <c r="X362" s="152"/>
      <c r="Y362" s="152"/>
      <c r="Z362" s="155"/>
      <c r="AA362" s="155"/>
      <c r="AB362" s="155"/>
      <c r="AC362" s="151"/>
      <c r="AD362" s="156"/>
      <c r="AE362" s="157"/>
      <c r="AF362" s="152"/>
      <c r="AG362" s="152"/>
      <c r="AH362" s="152"/>
      <c r="AI362" s="152"/>
      <c r="AJ362" s="152"/>
      <c r="AK362" s="152"/>
      <c r="AL362" s="152"/>
      <c r="AM362" s="152"/>
      <c r="AN362" s="152"/>
      <c r="AO362" s="152"/>
      <c r="AP362" s="152"/>
      <c r="AQ362" s="152"/>
      <c r="AR362" s="152"/>
      <c r="AS362" s="152"/>
      <c r="AT362" s="152"/>
      <c r="AU362" s="152"/>
      <c r="AV362" s="11"/>
      <c r="AW362" s="11"/>
      <c r="AX362" s="11"/>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c r="DH362" s="15"/>
      <c r="DI362" s="15"/>
      <c r="DJ362" s="15"/>
      <c r="DK362" s="15"/>
      <c r="DL362" s="15"/>
      <c r="DM362" s="15"/>
      <c r="DN362" s="15"/>
      <c r="DO362" s="15"/>
      <c r="DP362" s="15"/>
      <c r="DQ362" s="15"/>
      <c r="DR362" s="15"/>
      <c r="DS362" s="15"/>
      <c r="DT362" s="15"/>
      <c r="DU362" s="15"/>
      <c r="DV362" s="15"/>
      <c r="DW362" s="15"/>
      <c r="DX362" s="15"/>
    </row>
    <row r="363" spans="1:128" ht="17.25" customHeight="1">
      <c r="A363" s="150"/>
      <c r="B363" s="311" t="str">
        <f>CONCATENATE(B362,".1")</f>
        <v>A.II.6.6.6.1</v>
      </c>
      <c r="C363" s="277" t="s">
        <v>822</v>
      </c>
      <c r="D363" s="296"/>
      <c r="E363" s="294"/>
      <c r="F363" s="151" t="s">
        <v>534</v>
      </c>
      <c r="G363" s="151"/>
      <c r="H363" s="151"/>
      <c r="I363" s="151"/>
      <c r="J363" s="151"/>
      <c r="K363" s="152"/>
      <c r="L363" s="153"/>
      <c r="M363" s="152"/>
      <c r="N363" s="153"/>
      <c r="O363" s="152"/>
      <c r="P363" s="152"/>
      <c r="Q363" s="154"/>
      <c r="R363" s="154"/>
      <c r="S363" s="152"/>
      <c r="T363" s="152"/>
      <c r="U363" s="152"/>
      <c r="V363" s="152"/>
      <c r="W363" s="152"/>
      <c r="X363" s="152"/>
      <c r="Y363" s="152"/>
      <c r="Z363" s="155"/>
      <c r="AA363" s="155"/>
      <c r="AB363" s="155"/>
      <c r="AC363" s="151"/>
      <c r="AD363" s="156"/>
      <c r="AE363" s="157"/>
      <c r="AF363" s="152"/>
      <c r="AG363" s="152"/>
      <c r="AH363" s="152"/>
      <c r="AI363" s="152"/>
      <c r="AJ363" s="152"/>
      <c r="AK363" s="152"/>
      <c r="AL363" s="152"/>
      <c r="AM363" s="152"/>
      <c r="AN363" s="152"/>
      <c r="AO363" s="152"/>
      <c r="AP363" s="152"/>
      <c r="AQ363" s="152"/>
      <c r="AR363" s="152"/>
      <c r="AS363" s="152"/>
      <c r="AT363" s="152"/>
      <c r="AU363" s="152"/>
      <c r="AV363" s="11"/>
      <c r="AW363" s="11"/>
      <c r="AX363" s="11"/>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c r="DH363" s="15"/>
      <c r="DI363" s="15"/>
      <c r="DJ363" s="15"/>
      <c r="DK363" s="15"/>
      <c r="DL363" s="15"/>
      <c r="DM363" s="15"/>
      <c r="DN363" s="15"/>
      <c r="DO363" s="15"/>
      <c r="DP363" s="15"/>
      <c r="DQ363" s="15"/>
      <c r="DR363" s="15"/>
      <c r="DS363" s="15"/>
      <c r="DT363" s="15"/>
      <c r="DU363" s="15"/>
      <c r="DV363" s="15"/>
      <c r="DW363" s="15"/>
      <c r="DX363" s="15"/>
    </row>
    <row r="364" spans="1:128" ht="63.75" customHeight="1">
      <c r="A364" s="150"/>
      <c r="B364" s="311" t="str">
        <f>CONCATENATE(B363,".1")</f>
        <v>A.II.6.6.6.1.1</v>
      </c>
      <c r="C364" s="277" t="s">
        <v>823</v>
      </c>
      <c r="D364" s="296" t="s">
        <v>374</v>
      </c>
      <c r="E364" s="294">
        <v>40</v>
      </c>
      <c r="F364" s="151" t="s">
        <v>940</v>
      </c>
      <c r="G364" s="151"/>
      <c r="H364" s="151"/>
      <c r="I364" s="151"/>
      <c r="J364" s="151"/>
      <c r="K364" s="152"/>
      <c r="L364" s="153"/>
      <c r="M364" s="152"/>
      <c r="N364" s="153"/>
      <c r="O364" s="152"/>
      <c r="P364" s="152"/>
      <c r="Q364" s="154"/>
      <c r="R364" s="154"/>
      <c r="S364" s="152"/>
      <c r="T364" s="152"/>
      <c r="U364" s="152"/>
      <c r="V364" s="152"/>
      <c r="W364" s="152"/>
      <c r="X364" s="152"/>
      <c r="Y364" s="152"/>
      <c r="Z364" s="155"/>
      <c r="AA364" s="155"/>
      <c r="AB364" s="155"/>
      <c r="AC364" s="151"/>
      <c r="AD364" s="156"/>
      <c r="AE364" s="157"/>
      <c r="AF364" s="152"/>
      <c r="AG364" s="152"/>
      <c r="AH364" s="152"/>
      <c r="AI364" s="152"/>
      <c r="AJ364" s="152"/>
      <c r="AK364" s="152"/>
      <c r="AL364" s="152"/>
      <c r="AM364" s="152"/>
      <c r="AN364" s="152"/>
      <c r="AO364" s="152"/>
      <c r="AP364" s="152"/>
      <c r="AQ364" s="152"/>
      <c r="AR364" s="152"/>
      <c r="AS364" s="152"/>
      <c r="AT364" s="152"/>
      <c r="AU364" s="152"/>
      <c r="AV364" s="11"/>
      <c r="AW364" s="11"/>
      <c r="AX364" s="11"/>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c r="DH364" s="15"/>
      <c r="DI364" s="15"/>
      <c r="DJ364" s="15"/>
      <c r="DK364" s="15"/>
      <c r="DL364" s="15"/>
      <c r="DM364" s="15"/>
      <c r="DN364" s="15"/>
      <c r="DO364" s="15"/>
      <c r="DP364" s="15"/>
      <c r="DQ364" s="15"/>
      <c r="DR364" s="15"/>
      <c r="DS364" s="15"/>
      <c r="DT364" s="15"/>
      <c r="DU364" s="15"/>
      <c r="DV364" s="15"/>
      <c r="DW364" s="15"/>
      <c r="DX364" s="15"/>
    </row>
    <row r="365" spans="1:128" ht="38.25" customHeight="1">
      <c r="A365" s="150"/>
      <c r="B365" s="311" t="str">
        <f>CONCATENATE(B363,".2")</f>
        <v>A.II.6.6.6.1.2</v>
      </c>
      <c r="C365" s="277" t="s">
        <v>824</v>
      </c>
      <c r="D365" s="296" t="s">
        <v>374</v>
      </c>
      <c r="E365" s="294">
        <v>40</v>
      </c>
      <c r="F365" s="151" t="s">
        <v>513</v>
      </c>
      <c r="G365" s="151"/>
      <c r="H365" s="151"/>
      <c r="I365" s="151"/>
      <c r="J365" s="151"/>
      <c r="K365" s="152"/>
      <c r="L365" s="153"/>
      <c r="M365" s="152"/>
      <c r="N365" s="153"/>
      <c r="O365" s="152"/>
      <c r="P365" s="152"/>
      <c r="Q365" s="154"/>
      <c r="R365" s="154"/>
      <c r="S365" s="152"/>
      <c r="T365" s="152"/>
      <c r="U365" s="152"/>
      <c r="V365" s="152"/>
      <c r="W365" s="152"/>
      <c r="X365" s="152"/>
      <c r="Y365" s="152"/>
      <c r="Z365" s="155"/>
      <c r="AA365" s="155"/>
      <c r="AB365" s="155"/>
      <c r="AC365" s="151"/>
      <c r="AD365" s="156"/>
      <c r="AE365" s="157"/>
      <c r="AF365" s="152"/>
      <c r="AG365" s="152"/>
      <c r="AH365" s="152"/>
      <c r="AI365" s="152"/>
      <c r="AJ365" s="152"/>
      <c r="AK365" s="152"/>
      <c r="AL365" s="152"/>
      <c r="AM365" s="152"/>
      <c r="AN365" s="152"/>
      <c r="AO365" s="152"/>
      <c r="AP365" s="152"/>
      <c r="AQ365" s="152"/>
      <c r="AR365" s="152"/>
      <c r="AS365" s="152"/>
      <c r="AT365" s="152"/>
      <c r="AU365" s="152"/>
      <c r="AV365" s="11"/>
      <c r="AW365" s="11"/>
      <c r="AX365" s="11"/>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c r="DH365" s="15"/>
      <c r="DI365" s="15"/>
      <c r="DJ365" s="15"/>
      <c r="DK365" s="15"/>
      <c r="DL365" s="15"/>
      <c r="DM365" s="15"/>
      <c r="DN365" s="15"/>
      <c r="DO365" s="15"/>
      <c r="DP365" s="15"/>
      <c r="DQ365" s="15"/>
      <c r="DR365" s="15"/>
      <c r="DS365" s="15"/>
      <c r="DT365" s="15"/>
      <c r="DU365" s="15"/>
      <c r="DV365" s="15"/>
      <c r="DW365" s="15"/>
      <c r="DX365" s="15"/>
    </row>
    <row r="366" spans="1:128" ht="66">
      <c r="A366" s="150"/>
      <c r="B366" s="311" t="str">
        <f>CONCATENATE(B363,".3")</f>
        <v>A.II.6.6.6.1.3</v>
      </c>
      <c r="C366" s="277" t="s">
        <v>825</v>
      </c>
      <c r="D366" s="296" t="s">
        <v>608</v>
      </c>
      <c r="E366" s="294">
        <v>1</v>
      </c>
      <c r="F366" s="151" t="s">
        <v>537</v>
      </c>
      <c r="G366" s="151"/>
      <c r="H366" s="151"/>
      <c r="I366" s="151"/>
      <c r="J366" s="151"/>
      <c r="K366" s="152"/>
      <c r="L366" s="153"/>
      <c r="M366" s="152"/>
      <c r="N366" s="153"/>
      <c r="O366" s="152"/>
      <c r="P366" s="152"/>
      <c r="Q366" s="154"/>
      <c r="R366" s="154"/>
      <c r="S366" s="152"/>
      <c r="T366" s="152"/>
      <c r="U366" s="152"/>
      <c r="V366" s="152"/>
      <c r="W366" s="152"/>
      <c r="X366" s="152"/>
      <c r="Y366" s="152"/>
      <c r="Z366" s="155"/>
      <c r="AA366" s="155"/>
      <c r="AB366" s="155"/>
      <c r="AC366" s="151"/>
      <c r="AD366" s="156"/>
      <c r="AE366" s="157"/>
      <c r="AF366" s="152"/>
      <c r="AG366" s="152"/>
      <c r="AH366" s="152"/>
      <c r="AI366" s="152"/>
      <c r="AJ366" s="152"/>
      <c r="AK366" s="152"/>
      <c r="AL366" s="152"/>
      <c r="AM366" s="152"/>
      <c r="AN366" s="152"/>
      <c r="AO366" s="152"/>
      <c r="AP366" s="152"/>
      <c r="AQ366" s="152"/>
      <c r="AR366" s="152"/>
      <c r="AS366" s="152"/>
      <c r="AT366" s="152"/>
      <c r="AU366" s="152"/>
      <c r="AV366" s="11"/>
      <c r="AW366" s="11"/>
      <c r="AX366" s="11"/>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row>
    <row r="367" spans="1:128" ht="38.25" customHeight="1">
      <c r="A367" s="150"/>
      <c r="B367" s="311" t="str">
        <f>CONCATENATE(B363,".4")</f>
        <v>A.II.6.6.6.1.4</v>
      </c>
      <c r="C367" s="277" t="s">
        <v>826</v>
      </c>
      <c r="D367" s="296" t="s">
        <v>374</v>
      </c>
      <c r="E367" s="294">
        <v>1</v>
      </c>
      <c r="F367" s="151" t="s">
        <v>940</v>
      </c>
      <c r="G367" s="151"/>
      <c r="H367" s="151"/>
      <c r="I367" s="151"/>
      <c r="J367" s="151"/>
      <c r="K367" s="152"/>
      <c r="L367" s="153"/>
      <c r="M367" s="152"/>
      <c r="N367" s="153"/>
      <c r="O367" s="152"/>
      <c r="P367" s="152"/>
      <c r="Q367" s="154"/>
      <c r="R367" s="154"/>
      <c r="S367" s="152"/>
      <c r="T367" s="152"/>
      <c r="U367" s="152"/>
      <c r="V367" s="152"/>
      <c r="W367" s="152"/>
      <c r="X367" s="152"/>
      <c r="Y367" s="152"/>
      <c r="Z367" s="155"/>
      <c r="AA367" s="155"/>
      <c r="AB367" s="155"/>
      <c r="AC367" s="151"/>
      <c r="AD367" s="156"/>
      <c r="AE367" s="157"/>
      <c r="AF367" s="152"/>
      <c r="AG367" s="152"/>
      <c r="AH367" s="152"/>
      <c r="AI367" s="152"/>
      <c r="AJ367" s="152"/>
      <c r="AK367" s="152"/>
      <c r="AL367" s="152"/>
      <c r="AM367" s="152"/>
      <c r="AN367" s="152"/>
      <c r="AO367" s="152"/>
      <c r="AP367" s="152"/>
      <c r="AQ367" s="152"/>
      <c r="AR367" s="152"/>
      <c r="AS367" s="152"/>
      <c r="AT367" s="152"/>
      <c r="AU367" s="152"/>
      <c r="AV367" s="11"/>
      <c r="AW367" s="11"/>
      <c r="AX367" s="11"/>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row>
    <row r="368" spans="1:128" ht="52.8">
      <c r="A368" s="150"/>
      <c r="B368" s="311" t="str">
        <f>CONCATENATE(B363,".5")</f>
        <v>A.II.6.6.6.1.5</v>
      </c>
      <c r="C368" s="277" t="s">
        <v>827</v>
      </c>
      <c r="D368" s="296" t="s">
        <v>608</v>
      </c>
      <c r="E368" s="294">
        <v>1</v>
      </c>
      <c r="F368" s="151" t="s">
        <v>939</v>
      </c>
      <c r="G368" s="151"/>
      <c r="H368" s="151"/>
      <c r="I368" s="151"/>
      <c r="J368" s="151"/>
      <c r="K368" s="152"/>
      <c r="L368" s="153"/>
      <c r="M368" s="152"/>
      <c r="N368" s="153"/>
      <c r="O368" s="152"/>
      <c r="P368" s="152"/>
      <c r="Q368" s="154"/>
      <c r="R368" s="154"/>
      <c r="S368" s="152"/>
      <c r="T368" s="152"/>
      <c r="U368" s="152"/>
      <c r="V368" s="152"/>
      <c r="W368" s="152"/>
      <c r="X368" s="152"/>
      <c r="Y368" s="152"/>
      <c r="Z368" s="155"/>
      <c r="AA368" s="155"/>
      <c r="AB368" s="155"/>
      <c r="AC368" s="151"/>
      <c r="AD368" s="156"/>
      <c r="AE368" s="157"/>
      <c r="AF368" s="152"/>
      <c r="AG368" s="152"/>
      <c r="AH368" s="152"/>
      <c r="AI368" s="152"/>
      <c r="AJ368" s="152"/>
      <c r="AK368" s="152"/>
      <c r="AL368" s="152"/>
      <c r="AM368" s="152"/>
      <c r="AN368" s="152"/>
      <c r="AO368" s="152"/>
      <c r="AP368" s="152"/>
      <c r="AQ368" s="152"/>
      <c r="AR368" s="152"/>
      <c r="AS368" s="152"/>
      <c r="AT368" s="152"/>
      <c r="AU368" s="152"/>
      <c r="AV368" s="11"/>
      <c r="AW368" s="11"/>
      <c r="AX368" s="11"/>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c r="DH368" s="15"/>
      <c r="DI368" s="15"/>
      <c r="DJ368" s="15"/>
      <c r="DK368" s="15"/>
      <c r="DL368" s="15"/>
      <c r="DM368" s="15"/>
      <c r="DN368" s="15"/>
      <c r="DO368" s="15"/>
      <c r="DP368" s="15"/>
      <c r="DQ368" s="15"/>
      <c r="DR368" s="15"/>
      <c r="DS368" s="15"/>
      <c r="DT368" s="15"/>
      <c r="DU368" s="15"/>
      <c r="DV368" s="15"/>
      <c r="DW368" s="15"/>
      <c r="DX368" s="15"/>
    </row>
    <row r="369" spans="1:128" ht="17.25" customHeight="1">
      <c r="A369" s="150"/>
      <c r="B369" s="311" t="str">
        <f>CONCATENATE(B362,".2")</f>
        <v>A.II.6.6.6.2</v>
      </c>
      <c r="C369" s="277" t="s">
        <v>769</v>
      </c>
      <c r="D369" s="296"/>
      <c r="E369" s="294"/>
      <c r="F369" s="151" t="s">
        <v>534</v>
      </c>
      <c r="G369" s="151"/>
      <c r="H369" s="151"/>
      <c r="I369" s="151"/>
      <c r="J369" s="151"/>
      <c r="K369" s="152"/>
      <c r="L369" s="153"/>
      <c r="M369" s="152"/>
      <c r="N369" s="153"/>
      <c r="O369" s="152"/>
      <c r="P369" s="152"/>
      <c r="Q369" s="154"/>
      <c r="R369" s="154"/>
      <c r="S369" s="152"/>
      <c r="T369" s="152"/>
      <c r="U369" s="152"/>
      <c r="V369" s="152"/>
      <c r="W369" s="152"/>
      <c r="X369" s="152"/>
      <c r="Y369" s="152"/>
      <c r="Z369" s="155"/>
      <c r="AA369" s="155"/>
      <c r="AB369" s="155"/>
      <c r="AC369" s="151"/>
      <c r="AD369" s="156"/>
      <c r="AE369" s="157"/>
      <c r="AF369" s="152"/>
      <c r="AG369" s="152"/>
      <c r="AH369" s="152"/>
      <c r="AI369" s="152"/>
      <c r="AJ369" s="152"/>
      <c r="AK369" s="152"/>
      <c r="AL369" s="152"/>
      <c r="AM369" s="152"/>
      <c r="AN369" s="152"/>
      <c r="AO369" s="152"/>
      <c r="AP369" s="152"/>
      <c r="AQ369" s="152"/>
      <c r="AR369" s="152"/>
      <c r="AS369" s="152"/>
      <c r="AT369" s="152"/>
      <c r="AU369" s="152"/>
      <c r="AV369" s="11"/>
      <c r="AW369" s="11"/>
      <c r="AX369" s="11"/>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c r="DH369" s="15"/>
      <c r="DI369" s="15"/>
      <c r="DJ369" s="15"/>
      <c r="DK369" s="15"/>
      <c r="DL369" s="15"/>
      <c r="DM369" s="15"/>
      <c r="DN369" s="15"/>
      <c r="DO369" s="15"/>
      <c r="DP369" s="15"/>
      <c r="DQ369" s="15"/>
      <c r="DR369" s="15"/>
      <c r="DS369" s="15"/>
      <c r="DT369" s="15"/>
      <c r="DU369" s="15"/>
      <c r="DV369" s="15"/>
      <c r="DW369" s="15"/>
      <c r="DX369" s="15"/>
    </row>
    <row r="370" spans="1:128" ht="17.25" customHeight="1">
      <c r="A370" s="150"/>
      <c r="B370" s="311" t="str">
        <f>CONCATENATE(B369,".1")</f>
        <v>A.II.6.6.6.2.1</v>
      </c>
      <c r="C370" s="277" t="s">
        <v>828</v>
      </c>
      <c r="D370" s="296"/>
      <c r="E370" s="294"/>
      <c r="F370" s="151" t="s">
        <v>534</v>
      </c>
      <c r="G370" s="151"/>
      <c r="H370" s="151"/>
      <c r="I370" s="151"/>
      <c r="J370" s="151"/>
      <c r="K370" s="152"/>
      <c r="L370" s="153"/>
      <c r="M370" s="152"/>
      <c r="N370" s="153"/>
      <c r="O370" s="152"/>
      <c r="P370" s="152"/>
      <c r="Q370" s="154"/>
      <c r="R370" s="154"/>
      <c r="S370" s="152"/>
      <c r="T370" s="152"/>
      <c r="U370" s="152"/>
      <c r="V370" s="152"/>
      <c r="W370" s="152"/>
      <c r="X370" s="152"/>
      <c r="Y370" s="152"/>
      <c r="Z370" s="155"/>
      <c r="AA370" s="155"/>
      <c r="AB370" s="155"/>
      <c r="AC370" s="151"/>
      <c r="AD370" s="156"/>
      <c r="AE370" s="157"/>
      <c r="AF370" s="152"/>
      <c r="AG370" s="152"/>
      <c r="AH370" s="152"/>
      <c r="AI370" s="152"/>
      <c r="AJ370" s="152"/>
      <c r="AK370" s="152"/>
      <c r="AL370" s="152"/>
      <c r="AM370" s="152"/>
      <c r="AN370" s="152"/>
      <c r="AO370" s="152"/>
      <c r="AP370" s="152"/>
      <c r="AQ370" s="152"/>
      <c r="AR370" s="152"/>
      <c r="AS370" s="152"/>
      <c r="AT370" s="152"/>
      <c r="AU370" s="152"/>
      <c r="AV370" s="11"/>
      <c r="AW370" s="11"/>
      <c r="AX370" s="11"/>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row>
    <row r="371" spans="1:128" ht="26.4">
      <c r="A371" s="150"/>
      <c r="B371" s="311" t="str">
        <f>CONCATENATE(B370,".1")</f>
        <v>A.II.6.6.6.2.1.1</v>
      </c>
      <c r="C371" s="277" t="s">
        <v>771</v>
      </c>
      <c r="D371" s="296" t="s">
        <v>608</v>
      </c>
      <c r="E371" s="294">
        <v>2</v>
      </c>
      <c r="F371" s="151" t="s">
        <v>939</v>
      </c>
      <c r="G371" s="151"/>
      <c r="H371" s="151"/>
      <c r="I371" s="151"/>
      <c r="J371" s="151"/>
      <c r="K371" s="152"/>
      <c r="L371" s="153"/>
      <c r="M371" s="152"/>
      <c r="N371" s="153"/>
      <c r="O371" s="152"/>
      <c r="P371" s="152"/>
      <c r="Q371" s="154"/>
      <c r="R371" s="154"/>
      <c r="S371" s="152"/>
      <c r="T371" s="152"/>
      <c r="U371" s="152"/>
      <c r="V371" s="152"/>
      <c r="W371" s="152"/>
      <c r="X371" s="152"/>
      <c r="Y371" s="152"/>
      <c r="Z371" s="155"/>
      <c r="AA371" s="155"/>
      <c r="AB371" s="155"/>
      <c r="AC371" s="151"/>
      <c r="AD371" s="156"/>
      <c r="AE371" s="157"/>
      <c r="AF371" s="152"/>
      <c r="AG371" s="152"/>
      <c r="AH371" s="152"/>
      <c r="AI371" s="152"/>
      <c r="AJ371" s="152"/>
      <c r="AK371" s="152"/>
      <c r="AL371" s="152"/>
      <c r="AM371" s="152"/>
      <c r="AN371" s="152"/>
      <c r="AO371" s="152"/>
      <c r="AP371" s="152"/>
      <c r="AQ371" s="152"/>
      <c r="AR371" s="152"/>
      <c r="AS371" s="152"/>
      <c r="AT371" s="152"/>
      <c r="AU371" s="152"/>
      <c r="AV371" s="11"/>
      <c r="AW371" s="11"/>
      <c r="AX371" s="11"/>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c r="DH371" s="15"/>
      <c r="DI371" s="15"/>
      <c r="DJ371" s="15"/>
      <c r="DK371" s="15"/>
      <c r="DL371" s="15"/>
      <c r="DM371" s="15"/>
      <c r="DN371" s="15"/>
      <c r="DO371" s="15"/>
      <c r="DP371" s="15"/>
      <c r="DQ371" s="15"/>
      <c r="DR371" s="15"/>
      <c r="DS371" s="15"/>
      <c r="DT371" s="15"/>
      <c r="DU371" s="15"/>
      <c r="DV371" s="15"/>
      <c r="DW371" s="15"/>
      <c r="DX371" s="15"/>
    </row>
    <row r="372" spans="1:128" ht="26.4">
      <c r="A372" s="150"/>
      <c r="B372" s="311" t="str">
        <f>CONCATENATE(B370,".2")</f>
        <v>A.II.6.6.6.2.1.2</v>
      </c>
      <c r="C372" s="277" t="s">
        <v>829</v>
      </c>
      <c r="D372" s="296" t="s">
        <v>608</v>
      </c>
      <c r="E372" s="294">
        <v>1</v>
      </c>
      <c r="F372" s="151" t="s">
        <v>939</v>
      </c>
      <c r="G372" s="151"/>
      <c r="H372" s="151"/>
      <c r="I372" s="151"/>
      <c r="J372" s="151"/>
      <c r="K372" s="152"/>
      <c r="L372" s="153"/>
      <c r="M372" s="152"/>
      <c r="N372" s="153"/>
      <c r="O372" s="152"/>
      <c r="P372" s="152"/>
      <c r="Q372" s="154"/>
      <c r="R372" s="154"/>
      <c r="S372" s="152"/>
      <c r="T372" s="152"/>
      <c r="U372" s="152"/>
      <c r="V372" s="152"/>
      <c r="W372" s="152"/>
      <c r="X372" s="152"/>
      <c r="Y372" s="152"/>
      <c r="Z372" s="155"/>
      <c r="AA372" s="155"/>
      <c r="AB372" s="155"/>
      <c r="AC372" s="151"/>
      <c r="AD372" s="156"/>
      <c r="AE372" s="157"/>
      <c r="AF372" s="152"/>
      <c r="AG372" s="152"/>
      <c r="AH372" s="152"/>
      <c r="AI372" s="152"/>
      <c r="AJ372" s="152"/>
      <c r="AK372" s="152"/>
      <c r="AL372" s="152"/>
      <c r="AM372" s="152"/>
      <c r="AN372" s="152"/>
      <c r="AO372" s="152"/>
      <c r="AP372" s="152"/>
      <c r="AQ372" s="152"/>
      <c r="AR372" s="152"/>
      <c r="AS372" s="152"/>
      <c r="AT372" s="152"/>
      <c r="AU372" s="152"/>
      <c r="AV372" s="11"/>
      <c r="AW372" s="11"/>
      <c r="AX372" s="11"/>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c r="DH372" s="15"/>
      <c r="DI372" s="15"/>
      <c r="DJ372" s="15"/>
      <c r="DK372" s="15"/>
      <c r="DL372" s="15"/>
      <c r="DM372" s="15"/>
      <c r="DN372" s="15"/>
      <c r="DO372" s="15"/>
      <c r="DP372" s="15"/>
      <c r="DQ372" s="15"/>
      <c r="DR372" s="15"/>
      <c r="DS372" s="15"/>
      <c r="DT372" s="15"/>
      <c r="DU372" s="15"/>
      <c r="DV372" s="15"/>
      <c r="DW372" s="15"/>
      <c r="DX372" s="15"/>
    </row>
    <row r="373" spans="1:128" ht="26.4">
      <c r="A373" s="150"/>
      <c r="B373" s="311" t="str">
        <f>CONCATENATE(B370,".3")</f>
        <v>A.II.6.6.6.2.1.3</v>
      </c>
      <c r="C373" s="277" t="s">
        <v>772</v>
      </c>
      <c r="D373" s="296" t="s">
        <v>608</v>
      </c>
      <c r="E373" s="294">
        <v>2</v>
      </c>
      <c r="F373" s="151" t="s">
        <v>939</v>
      </c>
      <c r="G373" s="151"/>
      <c r="H373" s="151"/>
      <c r="I373" s="151"/>
      <c r="J373" s="151"/>
      <c r="K373" s="152"/>
      <c r="L373" s="153"/>
      <c r="M373" s="152"/>
      <c r="N373" s="153"/>
      <c r="O373" s="152"/>
      <c r="P373" s="152"/>
      <c r="Q373" s="154"/>
      <c r="R373" s="154"/>
      <c r="S373" s="152"/>
      <c r="T373" s="152"/>
      <c r="U373" s="152"/>
      <c r="V373" s="152"/>
      <c r="W373" s="152"/>
      <c r="X373" s="152"/>
      <c r="Y373" s="152"/>
      <c r="Z373" s="155"/>
      <c r="AA373" s="155"/>
      <c r="AB373" s="155"/>
      <c r="AC373" s="151"/>
      <c r="AD373" s="156"/>
      <c r="AE373" s="157"/>
      <c r="AF373" s="152"/>
      <c r="AG373" s="152"/>
      <c r="AH373" s="152"/>
      <c r="AI373" s="152"/>
      <c r="AJ373" s="152"/>
      <c r="AK373" s="152"/>
      <c r="AL373" s="152"/>
      <c r="AM373" s="152"/>
      <c r="AN373" s="152"/>
      <c r="AO373" s="152"/>
      <c r="AP373" s="152"/>
      <c r="AQ373" s="152"/>
      <c r="AR373" s="152"/>
      <c r="AS373" s="152"/>
      <c r="AT373" s="152"/>
      <c r="AU373" s="152"/>
      <c r="AV373" s="11"/>
      <c r="AW373" s="11"/>
      <c r="AX373" s="11"/>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row>
    <row r="374" spans="1:128" ht="18">
      <c r="A374" s="150"/>
      <c r="B374" s="311" t="str">
        <f>CONCATENATE(B370,".4")</f>
        <v>A.II.6.6.6.2.1.4</v>
      </c>
      <c r="C374" s="277" t="s">
        <v>773</v>
      </c>
      <c r="D374" s="296" t="s">
        <v>608</v>
      </c>
      <c r="E374" s="294">
        <v>1</v>
      </c>
      <c r="F374" s="151" t="s">
        <v>939</v>
      </c>
      <c r="G374" s="151"/>
      <c r="H374" s="151"/>
      <c r="I374" s="151"/>
      <c r="J374" s="151"/>
      <c r="K374" s="152"/>
      <c r="L374" s="153"/>
      <c r="M374" s="152"/>
      <c r="N374" s="153"/>
      <c r="O374" s="152"/>
      <c r="P374" s="152"/>
      <c r="Q374" s="154"/>
      <c r="R374" s="154"/>
      <c r="S374" s="152"/>
      <c r="T374" s="152"/>
      <c r="U374" s="152"/>
      <c r="V374" s="152"/>
      <c r="W374" s="152"/>
      <c r="X374" s="152"/>
      <c r="Y374" s="152"/>
      <c r="Z374" s="155"/>
      <c r="AA374" s="155"/>
      <c r="AB374" s="155"/>
      <c r="AC374" s="151"/>
      <c r="AD374" s="156"/>
      <c r="AE374" s="157"/>
      <c r="AF374" s="152"/>
      <c r="AG374" s="152"/>
      <c r="AH374" s="152"/>
      <c r="AI374" s="152"/>
      <c r="AJ374" s="152"/>
      <c r="AK374" s="152"/>
      <c r="AL374" s="152"/>
      <c r="AM374" s="152"/>
      <c r="AN374" s="152"/>
      <c r="AO374" s="152"/>
      <c r="AP374" s="152"/>
      <c r="AQ374" s="152"/>
      <c r="AR374" s="152"/>
      <c r="AS374" s="152"/>
      <c r="AT374" s="152"/>
      <c r="AU374" s="152"/>
      <c r="AV374" s="11"/>
      <c r="AW374" s="11"/>
      <c r="AX374" s="11"/>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row>
    <row r="375" spans="1:128" ht="18">
      <c r="A375" s="150"/>
      <c r="B375" s="311" t="str">
        <f>CONCATENATE(B370,".5")</f>
        <v>A.II.6.6.6.2.1.5</v>
      </c>
      <c r="C375" s="277" t="s">
        <v>830</v>
      </c>
      <c r="D375" s="296" t="s">
        <v>608</v>
      </c>
      <c r="E375" s="294">
        <v>1</v>
      </c>
      <c r="F375" s="151" t="s">
        <v>939</v>
      </c>
      <c r="G375" s="151"/>
      <c r="H375" s="151"/>
      <c r="I375" s="151"/>
      <c r="J375" s="151"/>
      <c r="K375" s="152"/>
      <c r="L375" s="153"/>
      <c r="M375" s="152"/>
      <c r="N375" s="153"/>
      <c r="O375" s="152"/>
      <c r="P375" s="152"/>
      <c r="Q375" s="154"/>
      <c r="R375" s="154"/>
      <c r="S375" s="152"/>
      <c r="T375" s="152"/>
      <c r="U375" s="152"/>
      <c r="V375" s="152"/>
      <c r="W375" s="152"/>
      <c r="X375" s="152"/>
      <c r="Y375" s="152"/>
      <c r="Z375" s="155"/>
      <c r="AA375" s="155"/>
      <c r="AB375" s="155"/>
      <c r="AC375" s="151"/>
      <c r="AD375" s="156"/>
      <c r="AE375" s="157"/>
      <c r="AF375" s="152"/>
      <c r="AG375" s="152"/>
      <c r="AH375" s="152"/>
      <c r="AI375" s="152"/>
      <c r="AJ375" s="152"/>
      <c r="AK375" s="152"/>
      <c r="AL375" s="152"/>
      <c r="AM375" s="152"/>
      <c r="AN375" s="152"/>
      <c r="AO375" s="152"/>
      <c r="AP375" s="152"/>
      <c r="AQ375" s="152"/>
      <c r="AR375" s="152"/>
      <c r="AS375" s="152"/>
      <c r="AT375" s="152"/>
      <c r="AU375" s="152"/>
      <c r="AV375" s="11"/>
      <c r="AW375" s="11"/>
      <c r="AX375" s="11"/>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row>
    <row r="376" spans="1:128" ht="26.4">
      <c r="A376" s="150"/>
      <c r="B376" s="311" t="str">
        <f>CONCATENATE(B370,".6")</f>
        <v>A.II.6.6.6.2.1.6</v>
      </c>
      <c r="C376" s="277" t="s">
        <v>774</v>
      </c>
      <c r="D376" s="296" t="s">
        <v>608</v>
      </c>
      <c r="E376" s="294">
        <v>4</v>
      </c>
      <c r="F376" s="151" t="s">
        <v>939</v>
      </c>
      <c r="G376" s="151"/>
      <c r="H376" s="151"/>
      <c r="I376" s="151"/>
      <c r="J376" s="151"/>
      <c r="K376" s="152"/>
      <c r="L376" s="153"/>
      <c r="M376" s="152"/>
      <c r="N376" s="153"/>
      <c r="O376" s="152"/>
      <c r="P376" s="152"/>
      <c r="Q376" s="154"/>
      <c r="R376" s="154"/>
      <c r="S376" s="152"/>
      <c r="T376" s="152"/>
      <c r="U376" s="152"/>
      <c r="V376" s="152"/>
      <c r="W376" s="152"/>
      <c r="X376" s="152"/>
      <c r="Y376" s="152"/>
      <c r="Z376" s="155"/>
      <c r="AA376" s="155"/>
      <c r="AB376" s="155"/>
      <c r="AC376" s="151"/>
      <c r="AD376" s="156"/>
      <c r="AE376" s="157"/>
      <c r="AF376" s="152"/>
      <c r="AG376" s="152"/>
      <c r="AH376" s="152"/>
      <c r="AI376" s="152"/>
      <c r="AJ376" s="152"/>
      <c r="AK376" s="152"/>
      <c r="AL376" s="152"/>
      <c r="AM376" s="152"/>
      <c r="AN376" s="152"/>
      <c r="AO376" s="152"/>
      <c r="AP376" s="152"/>
      <c r="AQ376" s="152"/>
      <c r="AR376" s="152"/>
      <c r="AS376" s="152"/>
      <c r="AT376" s="152"/>
      <c r="AU376" s="152"/>
      <c r="AV376" s="11"/>
      <c r="AW376" s="11"/>
      <c r="AX376" s="11"/>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row>
    <row r="377" spans="1:128" ht="25.5" customHeight="1">
      <c r="A377" s="150"/>
      <c r="B377" s="311" t="str">
        <f>CONCATENATE(B370,".7")</f>
        <v>A.II.6.6.6.2.1.7</v>
      </c>
      <c r="C377" s="277" t="s">
        <v>775</v>
      </c>
      <c r="D377" s="296"/>
      <c r="E377" s="294"/>
      <c r="F377" s="151" t="s">
        <v>534</v>
      </c>
      <c r="G377" s="151"/>
      <c r="H377" s="151"/>
      <c r="I377" s="151"/>
      <c r="J377" s="151"/>
      <c r="K377" s="152"/>
      <c r="L377" s="153"/>
      <c r="M377" s="152"/>
      <c r="N377" s="153"/>
      <c r="O377" s="152"/>
      <c r="P377" s="152"/>
      <c r="Q377" s="154"/>
      <c r="R377" s="154"/>
      <c r="S377" s="152"/>
      <c r="T377" s="152"/>
      <c r="U377" s="152"/>
      <c r="V377" s="152"/>
      <c r="W377" s="152"/>
      <c r="X377" s="152"/>
      <c r="Y377" s="152"/>
      <c r="Z377" s="155"/>
      <c r="AA377" s="155"/>
      <c r="AB377" s="155"/>
      <c r="AC377" s="151"/>
      <c r="AD377" s="156"/>
      <c r="AE377" s="157"/>
      <c r="AF377" s="152"/>
      <c r="AG377" s="152"/>
      <c r="AH377" s="152"/>
      <c r="AI377" s="152"/>
      <c r="AJ377" s="152"/>
      <c r="AK377" s="152"/>
      <c r="AL377" s="152"/>
      <c r="AM377" s="152"/>
      <c r="AN377" s="152"/>
      <c r="AO377" s="152"/>
      <c r="AP377" s="152"/>
      <c r="AQ377" s="152"/>
      <c r="AR377" s="152"/>
      <c r="AS377" s="152"/>
      <c r="AT377" s="152"/>
      <c r="AU377" s="152"/>
      <c r="AV377" s="11"/>
      <c r="AW377" s="11"/>
      <c r="AX377" s="11"/>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c r="DH377" s="15"/>
      <c r="DI377" s="15"/>
      <c r="DJ377" s="15"/>
      <c r="DK377" s="15"/>
      <c r="DL377" s="15"/>
      <c r="DM377" s="15"/>
      <c r="DN377" s="15"/>
      <c r="DO377" s="15"/>
      <c r="DP377" s="15"/>
      <c r="DQ377" s="15"/>
      <c r="DR377" s="15"/>
      <c r="DS377" s="15"/>
      <c r="DT377" s="15"/>
      <c r="DU377" s="15"/>
      <c r="DV377" s="15"/>
      <c r="DW377" s="15"/>
      <c r="DX377" s="15"/>
    </row>
    <row r="378" spans="1:128" ht="17.25" customHeight="1">
      <c r="A378" s="150"/>
      <c r="B378" s="311" t="str">
        <f>CONCATENATE(B377,".1")</f>
        <v>A.II.6.6.6.2.1.7.1</v>
      </c>
      <c r="C378" s="277" t="s">
        <v>776</v>
      </c>
      <c r="D378" s="296" t="s">
        <v>374</v>
      </c>
      <c r="E378" s="294">
        <v>30</v>
      </c>
      <c r="F378" s="151" t="s">
        <v>940</v>
      </c>
      <c r="G378" s="151"/>
      <c r="H378" s="151"/>
      <c r="I378" s="151"/>
      <c r="J378" s="151"/>
      <c r="K378" s="152"/>
      <c r="L378" s="153"/>
      <c r="M378" s="152"/>
      <c r="N378" s="153"/>
      <c r="O378" s="152"/>
      <c r="P378" s="152"/>
      <c r="Q378" s="154"/>
      <c r="R378" s="154"/>
      <c r="S378" s="152"/>
      <c r="T378" s="152"/>
      <c r="U378" s="152"/>
      <c r="V378" s="152"/>
      <c r="W378" s="152"/>
      <c r="X378" s="152"/>
      <c r="Y378" s="152"/>
      <c r="Z378" s="155"/>
      <c r="AA378" s="155"/>
      <c r="AB378" s="155"/>
      <c r="AC378" s="151"/>
      <c r="AD378" s="156"/>
      <c r="AE378" s="157"/>
      <c r="AF378" s="152"/>
      <c r="AG378" s="152"/>
      <c r="AH378" s="152"/>
      <c r="AI378" s="152"/>
      <c r="AJ378" s="152"/>
      <c r="AK378" s="152"/>
      <c r="AL378" s="152"/>
      <c r="AM378" s="152"/>
      <c r="AN378" s="152"/>
      <c r="AO378" s="152"/>
      <c r="AP378" s="152"/>
      <c r="AQ378" s="152"/>
      <c r="AR378" s="152"/>
      <c r="AS378" s="152"/>
      <c r="AT378" s="152"/>
      <c r="AU378" s="152"/>
      <c r="AV378" s="11"/>
      <c r="AW378" s="11"/>
      <c r="AX378" s="11"/>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row>
    <row r="379" spans="1:128" ht="63.75" customHeight="1">
      <c r="A379" s="150"/>
      <c r="B379" s="311" t="str">
        <f>CONCATENATE(B370,".8")</f>
        <v>A.II.6.6.6.2.1.8</v>
      </c>
      <c r="C379" s="277" t="s">
        <v>777</v>
      </c>
      <c r="D379" s="296"/>
      <c r="E379" s="294"/>
      <c r="F379" s="151" t="s">
        <v>534</v>
      </c>
      <c r="G379" s="151"/>
      <c r="H379" s="151"/>
      <c r="I379" s="151"/>
      <c r="J379" s="151"/>
      <c r="K379" s="152"/>
      <c r="L379" s="153"/>
      <c r="M379" s="152"/>
      <c r="N379" s="153"/>
      <c r="O379" s="152"/>
      <c r="P379" s="152"/>
      <c r="Q379" s="154"/>
      <c r="R379" s="154"/>
      <c r="S379" s="152"/>
      <c r="T379" s="152"/>
      <c r="U379" s="152"/>
      <c r="V379" s="152"/>
      <c r="W379" s="152"/>
      <c r="X379" s="152"/>
      <c r="Y379" s="152"/>
      <c r="Z379" s="155"/>
      <c r="AA379" s="155"/>
      <c r="AB379" s="155"/>
      <c r="AC379" s="151"/>
      <c r="AD379" s="156"/>
      <c r="AE379" s="157"/>
      <c r="AF379" s="152"/>
      <c r="AG379" s="152"/>
      <c r="AH379" s="152"/>
      <c r="AI379" s="152"/>
      <c r="AJ379" s="152"/>
      <c r="AK379" s="152"/>
      <c r="AL379" s="152"/>
      <c r="AM379" s="152"/>
      <c r="AN379" s="152"/>
      <c r="AO379" s="152"/>
      <c r="AP379" s="152"/>
      <c r="AQ379" s="152"/>
      <c r="AR379" s="152"/>
      <c r="AS379" s="152"/>
      <c r="AT379" s="152"/>
      <c r="AU379" s="152"/>
      <c r="AV379" s="11"/>
      <c r="AW379" s="11"/>
      <c r="AX379" s="11"/>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c r="DH379" s="15"/>
      <c r="DI379" s="15"/>
      <c r="DJ379" s="15"/>
      <c r="DK379" s="15"/>
      <c r="DL379" s="15"/>
      <c r="DM379" s="15"/>
      <c r="DN379" s="15"/>
      <c r="DO379" s="15"/>
      <c r="DP379" s="15"/>
      <c r="DQ379" s="15"/>
      <c r="DR379" s="15"/>
      <c r="DS379" s="15"/>
      <c r="DT379" s="15"/>
      <c r="DU379" s="15"/>
      <c r="DV379" s="15"/>
      <c r="DW379" s="15"/>
      <c r="DX379" s="15"/>
    </row>
    <row r="380" spans="1:128" ht="17.25" customHeight="1">
      <c r="A380" s="150"/>
      <c r="B380" s="311" t="str">
        <f>CONCATENATE(B379,".1")</f>
        <v>A.II.6.6.6.2.1.8.1</v>
      </c>
      <c r="C380" s="277" t="s">
        <v>778</v>
      </c>
      <c r="D380" s="296" t="s">
        <v>374</v>
      </c>
      <c r="E380" s="294">
        <v>30</v>
      </c>
      <c r="F380" s="151" t="s">
        <v>940</v>
      </c>
      <c r="G380" s="151"/>
      <c r="H380" s="151"/>
      <c r="I380" s="151"/>
      <c r="J380" s="151"/>
      <c r="K380" s="152"/>
      <c r="L380" s="153"/>
      <c r="M380" s="152"/>
      <c r="N380" s="153"/>
      <c r="O380" s="152"/>
      <c r="P380" s="152"/>
      <c r="Q380" s="154"/>
      <c r="R380" s="154"/>
      <c r="S380" s="152"/>
      <c r="T380" s="152"/>
      <c r="U380" s="152"/>
      <c r="V380" s="152"/>
      <c r="W380" s="152"/>
      <c r="X380" s="152"/>
      <c r="Y380" s="152"/>
      <c r="Z380" s="155"/>
      <c r="AA380" s="155"/>
      <c r="AB380" s="155"/>
      <c r="AC380" s="151"/>
      <c r="AD380" s="156"/>
      <c r="AE380" s="157"/>
      <c r="AF380" s="152"/>
      <c r="AG380" s="152"/>
      <c r="AH380" s="152"/>
      <c r="AI380" s="152"/>
      <c r="AJ380" s="152"/>
      <c r="AK380" s="152"/>
      <c r="AL380" s="152"/>
      <c r="AM380" s="152"/>
      <c r="AN380" s="152"/>
      <c r="AO380" s="152"/>
      <c r="AP380" s="152"/>
      <c r="AQ380" s="152"/>
      <c r="AR380" s="152"/>
      <c r="AS380" s="152"/>
      <c r="AT380" s="152"/>
      <c r="AU380" s="152"/>
      <c r="AV380" s="11"/>
      <c r="AW380" s="11"/>
      <c r="AX380" s="11"/>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c r="DH380" s="15"/>
      <c r="DI380" s="15"/>
      <c r="DJ380" s="15"/>
      <c r="DK380" s="15"/>
      <c r="DL380" s="15"/>
      <c r="DM380" s="15"/>
      <c r="DN380" s="15"/>
      <c r="DO380" s="15"/>
      <c r="DP380" s="15"/>
      <c r="DQ380" s="15"/>
      <c r="DR380" s="15"/>
      <c r="DS380" s="15"/>
      <c r="DT380" s="15"/>
      <c r="DU380" s="15"/>
      <c r="DV380" s="15"/>
      <c r="DW380" s="15"/>
      <c r="DX380" s="15"/>
    </row>
    <row r="381" spans="1:128" ht="17.25" customHeight="1">
      <c r="A381" s="150"/>
      <c r="B381" s="311" t="str">
        <f>CONCATENATE(B362,".3")</f>
        <v>A.II.6.6.6.3</v>
      </c>
      <c r="C381" s="277" t="s">
        <v>779</v>
      </c>
      <c r="D381" s="296"/>
      <c r="E381" s="294"/>
      <c r="F381" s="151" t="s">
        <v>534</v>
      </c>
      <c r="G381" s="151"/>
      <c r="H381" s="151"/>
      <c r="I381" s="151"/>
      <c r="J381" s="151"/>
      <c r="K381" s="152"/>
      <c r="L381" s="153"/>
      <c r="M381" s="152"/>
      <c r="N381" s="153"/>
      <c r="O381" s="152"/>
      <c r="P381" s="152"/>
      <c r="Q381" s="154"/>
      <c r="R381" s="154"/>
      <c r="S381" s="152"/>
      <c r="T381" s="152"/>
      <c r="U381" s="152"/>
      <c r="V381" s="152"/>
      <c r="W381" s="152"/>
      <c r="X381" s="152"/>
      <c r="Y381" s="152"/>
      <c r="Z381" s="155"/>
      <c r="AA381" s="155"/>
      <c r="AB381" s="155"/>
      <c r="AC381" s="151"/>
      <c r="AD381" s="156"/>
      <c r="AE381" s="157"/>
      <c r="AF381" s="152"/>
      <c r="AG381" s="152"/>
      <c r="AH381" s="152"/>
      <c r="AI381" s="152"/>
      <c r="AJ381" s="152"/>
      <c r="AK381" s="152"/>
      <c r="AL381" s="152"/>
      <c r="AM381" s="152"/>
      <c r="AN381" s="152"/>
      <c r="AO381" s="152"/>
      <c r="AP381" s="152"/>
      <c r="AQ381" s="152"/>
      <c r="AR381" s="152"/>
      <c r="AS381" s="152"/>
      <c r="AT381" s="152"/>
      <c r="AU381" s="152"/>
      <c r="AV381" s="11"/>
      <c r="AW381" s="11"/>
      <c r="AX381" s="11"/>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c r="DH381" s="15"/>
      <c r="DI381" s="15"/>
      <c r="DJ381" s="15"/>
      <c r="DK381" s="15"/>
      <c r="DL381" s="15"/>
      <c r="DM381" s="15"/>
      <c r="DN381" s="15"/>
      <c r="DO381" s="15"/>
      <c r="DP381" s="15"/>
      <c r="DQ381" s="15"/>
      <c r="DR381" s="15"/>
      <c r="DS381" s="15"/>
      <c r="DT381" s="15"/>
      <c r="DU381" s="15"/>
      <c r="DV381" s="15"/>
      <c r="DW381" s="15"/>
      <c r="DX381" s="15"/>
    </row>
    <row r="382" spans="1:128" ht="26.4">
      <c r="A382" s="150"/>
      <c r="B382" s="311" t="str">
        <f>CONCATENATE(B381,".1")</f>
        <v>A.II.6.6.6.3.1</v>
      </c>
      <c r="C382" s="277" t="s">
        <v>780</v>
      </c>
      <c r="D382" s="296" t="s">
        <v>608</v>
      </c>
      <c r="E382" s="294">
        <v>2</v>
      </c>
      <c r="F382" s="151" t="s">
        <v>939</v>
      </c>
      <c r="G382" s="151"/>
      <c r="H382" s="151"/>
      <c r="I382" s="151"/>
      <c r="J382" s="151"/>
      <c r="K382" s="152"/>
      <c r="L382" s="153"/>
      <c r="M382" s="152"/>
      <c r="N382" s="153"/>
      <c r="O382" s="152"/>
      <c r="P382" s="152"/>
      <c r="Q382" s="154"/>
      <c r="R382" s="154"/>
      <c r="S382" s="152"/>
      <c r="T382" s="152"/>
      <c r="U382" s="152"/>
      <c r="V382" s="152"/>
      <c r="W382" s="152"/>
      <c r="X382" s="152"/>
      <c r="Y382" s="152"/>
      <c r="Z382" s="155"/>
      <c r="AA382" s="155"/>
      <c r="AB382" s="155"/>
      <c r="AC382" s="151"/>
      <c r="AD382" s="156"/>
      <c r="AE382" s="157"/>
      <c r="AF382" s="152"/>
      <c r="AG382" s="152"/>
      <c r="AH382" s="152"/>
      <c r="AI382" s="152"/>
      <c r="AJ382" s="152"/>
      <c r="AK382" s="152"/>
      <c r="AL382" s="152"/>
      <c r="AM382" s="152"/>
      <c r="AN382" s="152"/>
      <c r="AO382" s="152"/>
      <c r="AP382" s="152"/>
      <c r="AQ382" s="152"/>
      <c r="AR382" s="152"/>
      <c r="AS382" s="152"/>
      <c r="AT382" s="152"/>
      <c r="AU382" s="152"/>
      <c r="AV382" s="11"/>
      <c r="AW382" s="11"/>
      <c r="AX382" s="11"/>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row>
    <row r="383" spans="1:128" ht="26.4">
      <c r="A383" s="150"/>
      <c r="B383" s="311" t="str">
        <f>CONCATENATE(B381,".2")</f>
        <v>A.II.6.6.6.3.2</v>
      </c>
      <c r="C383" s="277" t="s">
        <v>831</v>
      </c>
      <c r="D383" s="296" t="s">
        <v>608</v>
      </c>
      <c r="E383" s="294">
        <v>2</v>
      </c>
      <c r="F383" s="151" t="s">
        <v>939</v>
      </c>
      <c r="G383" s="151"/>
      <c r="H383" s="151"/>
      <c r="I383" s="151"/>
      <c r="J383" s="151"/>
      <c r="K383" s="152"/>
      <c r="L383" s="153"/>
      <c r="M383" s="152"/>
      <c r="N383" s="153"/>
      <c r="O383" s="152"/>
      <c r="P383" s="152"/>
      <c r="Q383" s="154"/>
      <c r="R383" s="154"/>
      <c r="S383" s="152"/>
      <c r="T383" s="152"/>
      <c r="U383" s="152"/>
      <c r="V383" s="152"/>
      <c r="W383" s="152"/>
      <c r="X383" s="152"/>
      <c r="Y383" s="152"/>
      <c r="Z383" s="155"/>
      <c r="AA383" s="155"/>
      <c r="AB383" s="155"/>
      <c r="AC383" s="151"/>
      <c r="AD383" s="156"/>
      <c r="AE383" s="157"/>
      <c r="AF383" s="152"/>
      <c r="AG383" s="152"/>
      <c r="AH383" s="152"/>
      <c r="AI383" s="152"/>
      <c r="AJ383" s="152"/>
      <c r="AK383" s="152"/>
      <c r="AL383" s="152"/>
      <c r="AM383" s="152"/>
      <c r="AN383" s="152"/>
      <c r="AO383" s="152"/>
      <c r="AP383" s="152"/>
      <c r="AQ383" s="152"/>
      <c r="AR383" s="152"/>
      <c r="AS383" s="152"/>
      <c r="AT383" s="152"/>
      <c r="AU383" s="152"/>
      <c r="AV383" s="11"/>
      <c r="AW383" s="11"/>
      <c r="AX383" s="11"/>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c r="DH383" s="15"/>
      <c r="DI383" s="15"/>
      <c r="DJ383" s="15"/>
      <c r="DK383" s="15"/>
      <c r="DL383" s="15"/>
      <c r="DM383" s="15"/>
      <c r="DN383" s="15"/>
      <c r="DO383" s="15"/>
      <c r="DP383" s="15"/>
      <c r="DQ383" s="15"/>
      <c r="DR383" s="15"/>
      <c r="DS383" s="15"/>
      <c r="DT383" s="15"/>
      <c r="DU383" s="15"/>
      <c r="DV383" s="15"/>
      <c r="DW383" s="15"/>
      <c r="DX383" s="15"/>
    </row>
    <row r="384" spans="1:128" ht="25.5" customHeight="1">
      <c r="A384" s="150"/>
      <c r="B384" s="311" t="str">
        <f>CONCATENATE(B381,".3")</f>
        <v>A.II.6.6.6.3.3</v>
      </c>
      <c r="C384" s="277" t="s">
        <v>775</v>
      </c>
      <c r="D384" s="296"/>
      <c r="E384" s="294"/>
      <c r="F384" s="151" t="s">
        <v>534</v>
      </c>
      <c r="G384" s="151"/>
      <c r="H384" s="151"/>
      <c r="I384" s="151"/>
      <c r="J384" s="151"/>
      <c r="K384" s="152"/>
      <c r="L384" s="153"/>
      <c r="M384" s="152"/>
      <c r="N384" s="153"/>
      <c r="O384" s="152"/>
      <c r="P384" s="152"/>
      <c r="Q384" s="154"/>
      <c r="R384" s="154"/>
      <c r="S384" s="152"/>
      <c r="T384" s="152"/>
      <c r="U384" s="152"/>
      <c r="V384" s="152"/>
      <c r="W384" s="152"/>
      <c r="X384" s="152"/>
      <c r="Y384" s="152"/>
      <c r="Z384" s="155"/>
      <c r="AA384" s="155"/>
      <c r="AB384" s="155"/>
      <c r="AC384" s="151"/>
      <c r="AD384" s="156"/>
      <c r="AE384" s="157"/>
      <c r="AF384" s="152"/>
      <c r="AG384" s="152"/>
      <c r="AH384" s="152"/>
      <c r="AI384" s="152"/>
      <c r="AJ384" s="152"/>
      <c r="AK384" s="152"/>
      <c r="AL384" s="152"/>
      <c r="AM384" s="152"/>
      <c r="AN384" s="152"/>
      <c r="AO384" s="152"/>
      <c r="AP384" s="152"/>
      <c r="AQ384" s="152"/>
      <c r="AR384" s="152"/>
      <c r="AS384" s="152"/>
      <c r="AT384" s="152"/>
      <c r="AU384" s="152"/>
      <c r="AV384" s="11"/>
      <c r="AW384" s="11"/>
      <c r="AX384" s="11"/>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row>
    <row r="385" spans="1:128" ht="17.25" customHeight="1">
      <c r="A385" s="150"/>
      <c r="B385" s="311" t="str">
        <f>CONCATENATE(B384,".1")</f>
        <v>A.II.6.6.6.3.3.1</v>
      </c>
      <c r="C385" s="277" t="s">
        <v>781</v>
      </c>
      <c r="D385" s="296" t="s">
        <v>374</v>
      </c>
      <c r="E385" s="294">
        <v>20</v>
      </c>
      <c r="F385" s="151" t="s">
        <v>940</v>
      </c>
      <c r="G385" s="151"/>
      <c r="H385" s="151"/>
      <c r="I385" s="151"/>
      <c r="J385" s="151"/>
      <c r="K385" s="152"/>
      <c r="L385" s="153"/>
      <c r="M385" s="152"/>
      <c r="N385" s="153"/>
      <c r="O385" s="152"/>
      <c r="P385" s="152"/>
      <c r="Q385" s="154"/>
      <c r="R385" s="154"/>
      <c r="S385" s="152"/>
      <c r="T385" s="152"/>
      <c r="U385" s="152"/>
      <c r="V385" s="152"/>
      <c r="W385" s="152"/>
      <c r="X385" s="152"/>
      <c r="Y385" s="152"/>
      <c r="Z385" s="155"/>
      <c r="AA385" s="155"/>
      <c r="AB385" s="155"/>
      <c r="AC385" s="151"/>
      <c r="AD385" s="156"/>
      <c r="AE385" s="157"/>
      <c r="AF385" s="152"/>
      <c r="AG385" s="152"/>
      <c r="AH385" s="152"/>
      <c r="AI385" s="152"/>
      <c r="AJ385" s="152"/>
      <c r="AK385" s="152"/>
      <c r="AL385" s="152"/>
      <c r="AM385" s="152"/>
      <c r="AN385" s="152"/>
      <c r="AO385" s="152"/>
      <c r="AP385" s="152"/>
      <c r="AQ385" s="152"/>
      <c r="AR385" s="152"/>
      <c r="AS385" s="152"/>
      <c r="AT385" s="152"/>
      <c r="AU385" s="152"/>
      <c r="AV385" s="11"/>
      <c r="AW385" s="11"/>
      <c r="AX385" s="11"/>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c r="CZ385" s="15"/>
      <c r="DA385" s="15"/>
      <c r="DB385" s="15"/>
      <c r="DC385" s="15"/>
      <c r="DD385" s="15"/>
      <c r="DE385" s="15"/>
      <c r="DF385" s="15"/>
      <c r="DG385" s="15"/>
      <c r="DH385" s="15"/>
      <c r="DI385" s="15"/>
      <c r="DJ385" s="15"/>
      <c r="DK385" s="15"/>
      <c r="DL385" s="15"/>
      <c r="DM385" s="15"/>
      <c r="DN385" s="15"/>
      <c r="DO385" s="15"/>
      <c r="DP385" s="15"/>
      <c r="DQ385" s="15"/>
      <c r="DR385" s="15"/>
      <c r="DS385" s="15"/>
      <c r="DT385" s="15"/>
      <c r="DU385" s="15"/>
      <c r="DV385" s="15"/>
      <c r="DW385" s="15"/>
      <c r="DX385" s="15"/>
    </row>
    <row r="386" spans="1:128" ht="17.25" customHeight="1">
      <c r="A386" s="150"/>
      <c r="B386" s="311" t="str">
        <f>CONCATENATE(B384,".2")</f>
        <v>A.II.6.6.6.3.3.2</v>
      </c>
      <c r="C386" s="277" t="s">
        <v>832</v>
      </c>
      <c r="D386" s="296" t="s">
        <v>374</v>
      </c>
      <c r="E386" s="294">
        <v>20</v>
      </c>
      <c r="F386" s="151" t="s">
        <v>940</v>
      </c>
      <c r="G386" s="151"/>
      <c r="H386" s="151"/>
      <c r="I386" s="151"/>
      <c r="J386" s="151"/>
      <c r="K386" s="152"/>
      <c r="L386" s="153"/>
      <c r="M386" s="152"/>
      <c r="N386" s="153"/>
      <c r="O386" s="152"/>
      <c r="P386" s="152"/>
      <c r="Q386" s="154"/>
      <c r="R386" s="154"/>
      <c r="S386" s="152"/>
      <c r="T386" s="152"/>
      <c r="U386" s="152"/>
      <c r="V386" s="152"/>
      <c r="W386" s="152"/>
      <c r="X386" s="152"/>
      <c r="Y386" s="152"/>
      <c r="Z386" s="155"/>
      <c r="AA386" s="155"/>
      <c r="AB386" s="155"/>
      <c r="AC386" s="151"/>
      <c r="AD386" s="156"/>
      <c r="AE386" s="157"/>
      <c r="AF386" s="152"/>
      <c r="AG386" s="152"/>
      <c r="AH386" s="152"/>
      <c r="AI386" s="152"/>
      <c r="AJ386" s="152"/>
      <c r="AK386" s="152"/>
      <c r="AL386" s="152"/>
      <c r="AM386" s="152"/>
      <c r="AN386" s="152"/>
      <c r="AO386" s="152"/>
      <c r="AP386" s="152"/>
      <c r="AQ386" s="152"/>
      <c r="AR386" s="152"/>
      <c r="AS386" s="152"/>
      <c r="AT386" s="152"/>
      <c r="AU386" s="152"/>
      <c r="AV386" s="11"/>
      <c r="AW386" s="11"/>
      <c r="AX386" s="11"/>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row>
    <row r="387" spans="1:128" ht="63.75" customHeight="1">
      <c r="A387" s="150"/>
      <c r="B387" s="311" t="str">
        <f>CONCATENATE(B381,".4")</f>
        <v>A.II.6.6.6.3.4</v>
      </c>
      <c r="C387" s="277" t="s">
        <v>777</v>
      </c>
      <c r="D387" s="296"/>
      <c r="E387" s="294"/>
      <c r="F387" s="151" t="s">
        <v>534</v>
      </c>
      <c r="G387" s="151"/>
      <c r="H387" s="151"/>
      <c r="I387" s="151"/>
      <c r="J387" s="151"/>
      <c r="K387" s="152"/>
      <c r="L387" s="153"/>
      <c r="M387" s="152"/>
      <c r="N387" s="153"/>
      <c r="O387" s="152"/>
      <c r="P387" s="152"/>
      <c r="Q387" s="154"/>
      <c r="R387" s="154"/>
      <c r="S387" s="152"/>
      <c r="T387" s="152"/>
      <c r="U387" s="152"/>
      <c r="V387" s="152"/>
      <c r="W387" s="152"/>
      <c r="X387" s="152"/>
      <c r="Y387" s="152"/>
      <c r="Z387" s="155"/>
      <c r="AA387" s="155"/>
      <c r="AB387" s="155"/>
      <c r="AC387" s="151"/>
      <c r="AD387" s="156"/>
      <c r="AE387" s="157"/>
      <c r="AF387" s="152"/>
      <c r="AG387" s="152"/>
      <c r="AH387" s="152"/>
      <c r="AI387" s="152"/>
      <c r="AJ387" s="152"/>
      <c r="AK387" s="152"/>
      <c r="AL387" s="152"/>
      <c r="AM387" s="152"/>
      <c r="AN387" s="152"/>
      <c r="AO387" s="152"/>
      <c r="AP387" s="152"/>
      <c r="AQ387" s="152"/>
      <c r="AR387" s="152"/>
      <c r="AS387" s="152"/>
      <c r="AT387" s="152"/>
      <c r="AU387" s="152"/>
      <c r="AV387" s="11"/>
      <c r="AW387" s="11"/>
      <c r="AX387" s="11"/>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c r="CZ387" s="15"/>
      <c r="DA387" s="15"/>
      <c r="DB387" s="15"/>
      <c r="DC387" s="15"/>
      <c r="DD387" s="15"/>
      <c r="DE387" s="15"/>
      <c r="DF387" s="15"/>
      <c r="DG387" s="15"/>
      <c r="DH387" s="15"/>
      <c r="DI387" s="15"/>
      <c r="DJ387" s="15"/>
      <c r="DK387" s="15"/>
      <c r="DL387" s="15"/>
      <c r="DM387" s="15"/>
      <c r="DN387" s="15"/>
      <c r="DO387" s="15"/>
      <c r="DP387" s="15"/>
      <c r="DQ387" s="15"/>
      <c r="DR387" s="15"/>
      <c r="DS387" s="15"/>
      <c r="DT387" s="15"/>
      <c r="DU387" s="15"/>
      <c r="DV387" s="15"/>
      <c r="DW387" s="15"/>
      <c r="DX387" s="15"/>
    </row>
    <row r="388" spans="1:128" ht="17.25" customHeight="1">
      <c r="A388" s="150"/>
      <c r="B388" s="311" t="str">
        <f>CONCATENATE(B387,".1")</f>
        <v>A.II.6.6.6.3.4.1</v>
      </c>
      <c r="C388" s="277" t="s">
        <v>782</v>
      </c>
      <c r="D388" s="296" t="s">
        <v>374</v>
      </c>
      <c r="E388" s="294">
        <v>25</v>
      </c>
      <c r="F388" s="151" t="s">
        <v>940</v>
      </c>
      <c r="G388" s="151"/>
      <c r="H388" s="151"/>
      <c r="I388" s="151"/>
      <c r="J388" s="151"/>
      <c r="K388" s="152"/>
      <c r="L388" s="153"/>
      <c r="M388" s="152"/>
      <c r="N388" s="153"/>
      <c r="O388" s="152"/>
      <c r="P388" s="152"/>
      <c r="Q388" s="154"/>
      <c r="R388" s="154"/>
      <c r="S388" s="152"/>
      <c r="T388" s="152"/>
      <c r="U388" s="152"/>
      <c r="V388" s="152"/>
      <c r="W388" s="152"/>
      <c r="X388" s="152"/>
      <c r="Y388" s="152"/>
      <c r="Z388" s="155"/>
      <c r="AA388" s="155"/>
      <c r="AB388" s="155"/>
      <c r="AC388" s="151"/>
      <c r="AD388" s="156"/>
      <c r="AE388" s="157"/>
      <c r="AF388" s="152"/>
      <c r="AG388" s="152"/>
      <c r="AH388" s="152"/>
      <c r="AI388" s="152"/>
      <c r="AJ388" s="152"/>
      <c r="AK388" s="152"/>
      <c r="AL388" s="152"/>
      <c r="AM388" s="152"/>
      <c r="AN388" s="152"/>
      <c r="AO388" s="152"/>
      <c r="AP388" s="152"/>
      <c r="AQ388" s="152"/>
      <c r="AR388" s="152"/>
      <c r="AS388" s="152"/>
      <c r="AT388" s="152"/>
      <c r="AU388" s="152"/>
      <c r="AV388" s="11"/>
      <c r="AW388" s="11"/>
      <c r="AX388" s="11"/>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c r="CZ388" s="15"/>
      <c r="DA388" s="15"/>
      <c r="DB388" s="15"/>
      <c r="DC388" s="15"/>
      <c r="DD388" s="15"/>
      <c r="DE388" s="15"/>
      <c r="DF388" s="15"/>
      <c r="DG388" s="15"/>
      <c r="DH388" s="15"/>
      <c r="DI388" s="15"/>
      <c r="DJ388" s="15"/>
      <c r="DK388" s="15"/>
      <c r="DL388" s="15"/>
      <c r="DM388" s="15"/>
      <c r="DN388" s="15"/>
      <c r="DO388" s="15"/>
      <c r="DP388" s="15"/>
      <c r="DQ388" s="15"/>
      <c r="DR388" s="15"/>
      <c r="DS388" s="15"/>
      <c r="DT388" s="15"/>
      <c r="DU388" s="15"/>
      <c r="DV388" s="15"/>
      <c r="DW388" s="15"/>
      <c r="DX388" s="15"/>
    </row>
    <row r="389" spans="1:128" ht="17.25" customHeight="1">
      <c r="A389" s="150"/>
      <c r="B389" s="311" t="str">
        <f>CONCATENATE(B362,".4")</f>
        <v>A.II.6.6.6.4</v>
      </c>
      <c r="C389" s="277" t="s">
        <v>783</v>
      </c>
      <c r="D389" s="296"/>
      <c r="E389" s="294"/>
      <c r="F389" s="151" t="s">
        <v>534</v>
      </c>
      <c r="G389" s="151"/>
      <c r="H389" s="151"/>
      <c r="I389" s="151"/>
      <c r="J389" s="151"/>
      <c r="K389" s="152"/>
      <c r="L389" s="153"/>
      <c r="M389" s="152"/>
      <c r="N389" s="153"/>
      <c r="O389" s="152"/>
      <c r="P389" s="152"/>
      <c r="Q389" s="154"/>
      <c r="R389" s="154"/>
      <c r="S389" s="152"/>
      <c r="T389" s="152"/>
      <c r="U389" s="152"/>
      <c r="V389" s="152"/>
      <c r="W389" s="152"/>
      <c r="X389" s="152"/>
      <c r="Y389" s="152"/>
      <c r="Z389" s="155"/>
      <c r="AA389" s="155"/>
      <c r="AB389" s="155"/>
      <c r="AC389" s="151"/>
      <c r="AD389" s="156"/>
      <c r="AE389" s="157"/>
      <c r="AF389" s="152"/>
      <c r="AG389" s="152"/>
      <c r="AH389" s="152"/>
      <c r="AI389" s="152"/>
      <c r="AJ389" s="152"/>
      <c r="AK389" s="152"/>
      <c r="AL389" s="152"/>
      <c r="AM389" s="152"/>
      <c r="AN389" s="152"/>
      <c r="AO389" s="152"/>
      <c r="AP389" s="152"/>
      <c r="AQ389" s="152"/>
      <c r="AR389" s="152"/>
      <c r="AS389" s="152"/>
      <c r="AT389" s="152"/>
      <c r="AU389" s="152"/>
      <c r="AV389" s="11"/>
      <c r="AW389" s="11"/>
      <c r="AX389" s="11"/>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c r="DH389" s="15"/>
      <c r="DI389" s="15"/>
      <c r="DJ389" s="15"/>
      <c r="DK389" s="15"/>
      <c r="DL389" s="15"/>
      <c r="DM389" s="15"/>
      <c r="DN389" s="15"/>
      <c r="DO389" s="15"/>
      <c r="DP389" s="15"/>
      <c r="DQ389" s="15"/>
      <c r="DR389" s="15"/>
      <c r="DS389" s="15"/>
      <c r="DT389" s="15"/>
      <c r="DU389" s="15"/>
      <c r="DV389" s="15"/>
      <c r="DW389" s="15"/>
      <c r="DX389" s="15"/>
    </row>
    <row r="390" spans="1:128" ht="38.25" customHeight="1">
      <c r="A390" s="150"/>
      <c r="B390" s="311" t="str">
        <f>CONCATENATE(B389,".1")</f>
        <v>A.II.6.6.6.4.1</v>
      </c>
      <c r="C390" s="277" t="s">
        <v>784</v>
      </c>
      <c r="D390" s="296"/>
      <c r="E390" s="294"/>
      <c r="F390" s="151" t="s">
        <v>534</v>
      </c>
      <c r="G390" s="151"/>
      <c r="H390" s="151"/>
      <c r="I390" s="151"/>
      <c r="J390" s="151"/>
      <c r="K390" s="152"/>
      <c r="L390" s="153"/>
      <c r="M390" s="152"/>
      <c r="N390" s="153"/>
      <c r="O390" s="152"/>
      <c r="P390" s="152"/>
      <c r="Q390" s="154"/>
      <c r="R390" s="154"/>
      <c r="S390" s="152"/>
      <c r="T390" s="152"/>
      <c r="U390" s="152"/>
      <c r="V390" s="152"/>
      <c r="W390" s="152"/>
      <c r="X390" s="152"/>
      <c r="Y390" s="152"/>
      <c r="Z390" s="155"/>
      <c r="AA390" s="155"/>
      <c r="AB390" s="155"/>
      <c r="AC390" s="151"/>
      <c r="AD390" s="156"/>
      <c r="AE390" s="157"/>
      <c r="AF390" s="152"/>
      <c r="AG390" s="152"/>
      <c r="AH390" s="152"/>
      <c r="AI390" s="152"/>
      <c r="AJ390" s="152"/>
      <c r="AK390" s="152"/>
      <c r="AL390" s="152"/>
      <c r="AM390" s="152"/>
      <c r="AN390" s="152"/>
      <c r="AO390" s="152"/>
      <c r="AP390" s="152"/>
      <c r="AQ390" s="152"/>
      <c r="AR390" s="152"/>
      <c r="AS390" s="152"/>
      <c r="AT390" s="152"/>
      <c r="AU390" s="152"/>
      <c r="AV390" s="11"/>
      <c r="AW390" s="11"/>
      <c r="AX390" s="11"/>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c r="DH390" s="15"/>
      <c r="DI390" s="15"/>
      <c r="DJ390" s="15"/>
      <c r="DK390" s="15"/>
      <c r="DL390" s="15"/>
      <c r="DM390" s="15"/>
      <c r="DN390" s="15"/>
      <c r="DO390" s="15"/>
      <c r="DP390" s="15"/>
      <c r="DQ390" s="15"/>
      <c r="DR390" s="15"/>
      <c r="DS390" s="15"/>
      <c r="DT390" s="15"/>
      <c r="DU390" s="15"/>
      <c r="DV390" s="15"/>
      <c r="DW390" s="15"/>
      <c r="DX390" s="15"/>
    </row>
    <row r="391" spans="1:128" ht="17.25" customHeight="1">
      <c r="A391" s="150"/>
      <c r="B391" s="311" t="str">
        <f>CONCATENATE(B390,".1")</f>
        <v>A.II.6.6.6.4.1.1</v>
      </c>
      <c r="C391" s="277" t="s">
        <v>785</v>
      </c>
      <c r="D391" s="296" t="s">
        <v>374</v>
      </c>
      <c r="E391" s="294">
        <v>15</v>
      </c>
      <c r="F391" s="151" t="s">
        <v>940</v>
      </c>
      <c r="G391" s="151"/>
      <c r="H391" s="151"/>
      <c r="I391" s="151"/>
      <c r="J391" s="151"/>
      <c r="K391" s="152"/>
      <c r="L391" s="153"/>
      <c r="M391" s="152"/>
      <c r="N391" s="153"/>
      <c r="O391" s="152"/>
      <c r="P391" s="152"/>
      <c r="Q391" s="154"/>
      <c r="R391" s="154"/>
      <c r="S391" s="152"/>
      <c r="T391" s="152"/>
      <c r="U391" s="152"/>
      <c r="V391" s="152"/>
      <c r="W391" s="152"/>
      <c r="X391" s="152"/>
      <c r="Y391" s="152"/>
      <c r="Z391" s="155"/>
      <c r="AA391" s="155"/>
      <c r="AB391" s="155"/>
      <c r="AC391" s="151"/>
      <c r="AD391" s="156"/>
      <c r="AE391" s="157"/>
      <c r="AF391" s="152"/>
      <c r="AG391" s="152"/>
      <c r="AH391" s="152"/>
      <c r="AI391" s="152"/>
      <c r="AJ391" s="152"/>
      <c r="AK391" s="152"/>
      <c r="AL391" s="152"/>
      <c r="AM391" s="152"/>
      <c r="AN391" s="152"/>
      <c r="AO391" s="152"/>
      <c r="AP391" s="152"/>
      <c r="AQ391" s="152"/>
      <c r="AR391" s="152"/>
      <c r="AS391" s="152"/>
      <c r="AT391" s="152"/>
      <c r="AU391" s="152"/>
      <c r="AV391" s="11"/>
      <c r="AW391" s="11"/>
      <c r="AX391" s="11"/>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c r="CZ391" s="15"/>
      <c r="DA391" s="15"/>
      <c r="DB391" s="15"/>
      <c r="DC391" s="15"/>
      <c r="DD391" s="15"/>
      <c r="DE391" s="15"/>
      <c r="DF391" s="15"/>
      <c r="DG391" s="15"/>
      <c r="DH391" s="15"/>
      <c r="DI391" s="15"/>
      <c r="DJ391" s="15"/>
      <c r="DK391" s="15"/>
      <c r="DL391" s="15"/>
      <c r="DM391" s="15"/>
      <c r="DN391" s="15"/>
      <c r="DO391" s="15"/>
      <c r="DP391" s="15"/>
      <c r="DQ391" s="15"/>
      <c r="DR391" s="15"/>
      <c r="DS391" s="15"/>
      <c r="DT391" s="15"/>
      <c r="DU391" s="15"/>
      <c r="DV391" s="15"/>
      <c r="DW391" s="15"/>
      <c r="DX391" s="15"/>
    </row>
    <row r="392" spans="1:128" ht="17.25" customHeight="1">
      <c r="A392" s="150"/>
      <c r="B392" s="311" t="str">
        <f>CONCATENATE(B362,".5")</f>
        <v>A.II.6.6.6.5</v>
      </c>
      <c r="C392" s="277" t="s">
        <v>786</v>
      </c>
      <c r="D392" s="296"/>
      <c r="E392" s="294"/>
      <c r="F392" s="151" t="s">
        <v>534</v>
      </c>
      <c r="G392" s="151"/>
      <c r="H392" s="151"/>
      <c r="I392" s="151"/>
      <c r="J392" s="151"/>
      <c r="K392" s="152"/>
      <c r="L392" s="153"/>
      <c r="M392" s="152"/>
      <c r="N392" s="153"/>
      <c r="O392" s="152"/>
      <c r="P392" s="152"/>
      <c r="Q392" s="154"/>
      <c r="R392" s="154"/>
      <c r="S392" s="152"/>
      <c r="T392" s="152"/>
      <c r="U392" s="152"/>
      <c r="V392" s="152"/>
      <c r="W392" s="152"/>
      <c r="X392" s="152"/>
      <c r="Y392" s="152"/>
      <c r="Z392" s="155"/>
      <c r="AA392" s="155"/>
      <c r="AB392" s="155"/>
      <c r="AC392" s="151"/>
      <c r="AD392" s="156"/>
      <c r="AE392" s="157"/>
      <c r="AF392" s="152"/>
      <c r="AG392" s="152"/>
      <c r="AH392" s="152"/>
      <c r="AI392" s="152"/>
      <c r="AJ392" s="152"/>
      <c r="AK392" s="152"/>
      <c r="AL392" s="152"/>
      <c r="AM392" s="152"/>
      <c r="AN392" s="152"/>
      <c r="AO392" s="152"/>
      <c r="AP392" s="152"/>
      <c r="AQ392" s="152"/>
      <c r="AR392" s="152"/>
      <c r="AS392" s="152"/>
      <c r="AT392" s="152"/>
      <c r="AU392" s="152"/>
      <c r="AV392" s="11"/>
      <c r="AW392" s="11"/>
      <c r="AX392" s="11"/>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c r="CZ392" s="15"/>
      <c r="DA392" s="15"/>
      <c r="DB392" s="15"/>
      <c r="DC392" s="15"/>
      <c r="DD392" s="15"/>
      <c r="DE392" s="15"/>
      <c r="DF392" s="15"/>
      <c r="DG392" s="15"/>
      <c r="DH392" s="15"/>
      <c r="DI392" s="15"/>
      <c r="DJ392" s="15"/>
      <c r="DK392" s="15"/>
      <c r="DL392" s="15"/>
      <c r="DM392" s="15"/>
      <c r="DN392" s="15"/>
      <c r="DO392" s="15"/>
      <c r="DP392" s="15"/>
      <c r="DQ392" s="15"/>
      <c r="DR392" s="15"/>
      <c r="DS392" s="15"/>
      <c r="DT392" s="15"/>
      <c r="DU392" s="15"/>
      <c r="DV392" s="15"/>
      <c r="DW392" s="15"/>
      <c r="DX392" s="15"/>
    </row>
    <row r="393" spans="1:128" ht="25.5" customHeight="1">
      <c r="A393" s="150"/>
      <c r="B393" s="311" t="str">
        <f>CONCATENATE(B392,".1")</f>
        <v>A.II.6.6.6.5.1</v>
      </c>
      <c r="C393" s="277" t="s">
        <v>787</v>
      </c>
      <c r="D393" s="296"/>
      <c r="E393" s="294"/>
      <c r="F393" s="151" t="s">
        <v>534</v>
      </c>
      <c r="G393" s="151"/>
      <c r="H393" s="151"/>
      <c r="I393" s="151"/>
      <c r="J393" s="151"/>
      <c r="K393" s="152"/>
      <c r="L393" s="153"/>
      <c r="M393" s="152"/>
      <c r="N393" s="153"/>
      <c r="O393" s="152"/>
      <c r="P393" s="152"/>
      <c r="Q393" s="154"/>
      <c r="R393" s="154"/>
      <c r="S393" s="152"/>
      <c r="T393" s="152"/>
      <c r="U393" s="152"/>
      <c r="V393" s="152"/>
      <c r="W393" s="152"/>
      <c r="X393" s="152"/>
      <c r="Y393" s="152"/>
      <c r="Z393" s="155"/>
      <c r="AA393" s="155"/>
      <c r="AB393" s="155"/>
      <c r="AC393" s="151"/>
      <c r="AD393" s="156"/>
      <c r="AE393" s="157"/>
      <c r="AF393" s="152"/>
      <c r="AG393" s="152"/>
      <c r="AH393" s="152"/>
      <c r="AI393" s="152"/>
      <c r="AJ393" s="152"/>
      <c r="AK393" s="152"/>
      <c r="AL393" s="152"/>
      <c r="AM393" s="152"/>
      <c r="AN393" s="152"/>
      <c r="AO393" s="152"/>
      <c r="AP393" s="152"/>
      <c r="AQ393" s="152"/>
      <c r="AR393" s="152"/>
      <c r="AS393" s="152"/>
      <c r="AT393" s="152"/>
      <c r="AU393" s="152"/>
      <c r="AV393" s="11"/>
      <c r="AW393" s="11"/>
      <c r="AX393" s="11"/>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c r="CZ393" s="15"/>
      <c r="DA393" s="15"/>
      <c r="DB393" s="15"/>
      <c r="DC393" s="15"/>
      <c r="DD393" s="15"/>
      <c r="DE393" s="15"/>
      <c r="DF393" s="15"/>
      <c r="DG393" s="15"/>
      <c r="DH393" s="15"/>
      <c r="DI393" s="15"/>
      <c r="DJ393" s="15"/>
      <c r="DK393" s="15"/>
      <c r="DL393" s="15"/>
      <c r="DM393" s="15"/>
      <c r="DN393" s="15"/>
      <c r="DO393" s="15"/>
      <c r="DP393" s="15"/>
      <c r="DQ393" s="15"/>
      <c r="DR393" s="15"/>
      <c r="DS393" s="15"/>
      <c r="DT393" s="15"/>
      <c r="DU393" s="15"/>
      <c r="DV393" s="15"/>
      <c r="DW393" s="15"/>
      <c r="DX393" s="15"/>
    </row>
    <row r="394" spans="1:128" ht="17.25" customHeight="1">
      <c r="A394" s="150"/>
      <c r="B394" s="311" t="str">
        <f>CONCATENATE(B393,".1")</f>
        <v>A.II.6.6.6.5.1.1</v>
      </c>
      <c r="C394" s="277" t="s">
        <v>833</v>
      </c>
      <c r="D394" s="296" t="s">
        <v>374</v>
      </c>
      <c r="E394" s="294">
        <v>8</v>
      </c>
      <c r="F394" s="151" t="s">
        <v>940</v>
      </c>
      <c r="G394" s="151"/>
      <c r="H394" s="151"/>
      <c r="I394" s="151"/>
      <c r="J394" s="151"/>
      <c r="K394" s="152"/>
      <c r="L394" s="153"/>
      <c r="M394" s="152"/>
      <c r="N394" s="153"/>
      <c r="O394" s="152"/>
      <c r="P394" s="152"/>
      <c r="Q394" s="154"/>
      <c r="R394" s="154"/>
      <c r="S394" s="152"/>
      <c r="T394" s="152"/>
      <c r="U394" s="152"/>
      <c r="V394" s="152"/>
      <c r="W394" s="152"/>
      <c r="X394" s="152"/>
      <c r="Y394" s="152"/>
      <c r="Z394" s="155"/>
      <c r="AA394" s="155"/>
      <c r="AB394" s="155"/>
      <c r="AC394" s="151"/>
      <c r="AD394" s="156"/>
      <c r="AE394" s="157"/>
      <c r="AF394" s="152"/>
      <c r="AG394" s="152"/>
      <c r="AH394" s="152"/>
      <c r="AI394" s="152"/>
      <c r="AJ394" s="152"/>
      <c r="AK394" s="152"/>
      <c r="AL394" s="152"/>
      <c r="AM394" s="152"/>
      <c r="AN394" s="152"/>
      <c r="AO394" s="152"/>
      <c r="AP394" s="152"/>
      <c r="AQ394" s="152"/>
      <c r="AR394" s="152"/>
      <c r="AS394" s="152"/>
      <c r="AT394" s="152"/>
      <c r="AU394" s="152"/>
      <c r="AV394" s="11"/>
      <c r="AW394" s="11"/>
      <c r="AX394" s="11"/>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c r="CZ394" s="15"/>
      <c r="DA394" s="15"/>
      <c r="DB394" s="15"/>
      <c r="DC394" s="15"/>
      <c r="DD394" s="15"/>
      <c r="DE394" s="15"/>
      <c r="DF394" s="15"/>
      <c r="DG394" s="15"/>
      <c r="DH394" s="15"/>
      <c r="DI394" s="15"/>
      <c r="DJ394" s="15"/>
      <c r="DK394" s="15"/>
      <c r="DL394" s="15"/>
      <c r="DM394" s="15"/>
      <c r="DN394" s="15"/>
      <c r="DO394" s="15"/>
      <c r="DP394" s="15"/>
      <c r="DQ394" s="15"/>
      <c r="DR394" s="15"/>
      <c r="DS394" s="15"/>
      <c r="DT394" s="15"/>
      <c r="DU394" s="15"/>
      <c r="DV394" s="15"/>
      <c r="DW394" s="15"/>
      <c r="DX394" s="15"/>
    </row>
    <row r="395" spans="1:128" ht="17.25" customHeight="1">
      <c r="A395" s="150"/>
      <c r="B395" s="311" t="str">
        <f>CONCATENATE(B393,".2")</f>
        <v>A.II.6.6.6.5.1.2</v>
      </c>
      <c r="C395" s="277" t="s">
        <v>788</v>
      </c>
      <c r="D395" s="296" t="s">
        <v>374</v>
      </c>
      <c r="E395" s="294">
        <v>18</v>
      </c>
      <c r="F395" s="151" t="s">
        <v>940</v>
      </c>
      <c r="G395" s="151"/>
      <c r="H395" s="151"/>
      <c r="I395" s="151"/>
      <c r="J395" s="151"/>
      <c r="K395" s="152"/>
      <c r="L395" s="153"/>
      <c r="M395" s="152"/>
      <c r="N395" s="153"/>
      <c r="O395" s="152"/>
      <c r="P395" s="152"/>
      <c r="Q395" s="154"/>
      <c r="R395" s="154"/>
      <c r="S395" s="152"/>
      <c r="T395" s="152"/>
      <c r="U395" s="152"/>
      <c r="V395" s="152"/>
      <c r="W395" s="152"/>
      <c r="X395" s="152"/>
      <c r="Y395" s="152"/>
      <c r="Z395" s="155"/>
      <c r="AA395" s="155"/>
      <c r="AB395" s="155"/>
      <c r="AC395" s="151"/>
      <c r="AD395" s="156"/>
      <c r="AE395" s="157"/>
      <c r="AF395" s="152"/>
      <c r="AG395" s="152"/>
      <c r="AH395" s="152"/>
      <c r="AI395" s="152"/>
      <c r="AJ395" s="152"/>
      <c r="AK395" s="152"/>
      <c r="AL395" s="152"/>
      <c r="AM395" s="152"/>
      <c r="AN395" s="152"/>
      <c r="AO395" s="152"/>
      <c r="AP395" s="152"/>
      <c r="AQ395" s="152"/>
      <c r="AR395" s="152"/>
      <c r="AS395" s="152"/>
      <c r="AT395" s="152"/>
      <c r="AU395" s="152"/>
      <c r="AV395" s="11"/>
      <c r="AW395" s="11"/>
      <c r="AX395" s="11"/>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row>
    <row r="396" spans="1:128" ht="17.25" customHeight="1">
      <c r="A396" s="150"/>
      <c r="B396" s="311" t="str">
        <f>CONCATENATE(B393,".3")</f>
        <v>A.II.6.6.6.5.1.3</v>
      </c>
      <c r="C396" s="277" t="s">
        <v>789</v>
      </c>
      <c r="D396" s="296" t="s">
        <v>374</v>
      </c>
      <c r="E396" s="294">
        <v>10</v>
      </c>
      <c r="F396" s="151" t="s">
        <v>940</v>
      </c>
      <c r="G396" s="151"/>
      <c r="H396" s="151"/>
      <c r="I396" s="151"/>
      <c r="J396" s="151"/>
      <c r="K396" s="152"/>
      <c r="L396" s="153"/>
      <c r="M396" s="152"/>
      <c r="N396" s="153"/>
      <c r="O396" s="152"/>
      <c r="P396" s="152"/>
      <c r="Q396" s="154"/>
      <c r="R396" s="154"/>
      <c r="S396" s="152"/>
      <c r="T396" s="152"/>
      <c r="U396" s="152"/>
      <c r="V396" s="152"/>
      <c r="W396" s="152"/>
      <c r="X396" s="152"/>
      <c r="Y396" s="152"/>
      <c r="Z396" s="155"/>
      <c r="AA396" s="155"/>
      <c r="AB396" s="155"/>
      <c r="AC396" s="151"/>
      <c r="AD396" s="156"/>
      <c r="AE396" s="157"/>
      <c r="AF396" s="152"/>
      <c r="AG396" s="152"/>
      <c r="AH396" s="152"/>
      <c r="AI396" s="152"/>
      <c r="AJ396" s="152"/>
      <c r="AK396" s="152"/>
      <c r="AL396" s="152"/>
      <c r="AM396" s="152"/>
      <c r="AN396" s="152"/>
      <c r="AO396" s="152"/>
      <c r="AP396" s="152"/>
      <c r="AQ396" s="152"/>
      <c r="AR396" s="152"/>
      <c r="AS396" s="152"/>
      <c r="AT396" s="152"/>
      <c r="AU396" s="152"/>
      <c r="AV396" s="11"/>
      <c r="AW396" s="11"/>
      <c r="AX396" s="11"/>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row>
    <row r="397" spans="1:128" ht="38.25" customHeight="1">
      <c r="A397" s="150"/>
      <c r="B397" s="311" t="str">
        <f>CONCATENATE(B392,".2")</f>
        <v>A.II.6.6.6.5.2</v>
      </c>
      <c r="C397" s="277" t="s">
        <v>790</v>
      </c>
      <c r="D397" s="296"/>
      <c r="E397" s="294"/>
      <c r="F397" s="151" t="s">
        <v>534</v>
      </c>
      <c r="G397" s="151"/>
      <c r="H397" s="151"/>
      <c r="I397" s="151"/>
      <c r="J397" s="151"/>
      <c r="K397" s="152"/>
      <c r="L397" s="153"/>
      <c r="M397" s="152"/>
      <c r="N397" s="153"/>
      <c r="O397" s="152"/>
      <c r="P397" s="152"/>
      <c r="Q397" s="154"/>
      <c r="R397" s="154"/>
      <c r="S397" s="152"/>
      <c r="T397" s="152"/>
      <c r="U397" s="152"/>
      <c r="V397" s="152"/>
      <c r="W397" s="152"/>
      <c r="X397" s="152"/>
      <c r="Y397" s="152"/>
      <c r="Z397" s="155"/>
      <c r="AA397" s="155"/>
      <c r="AB397" s="155"/>
      <c r="AC397" s="151"/>
      <c r="AD397" s="156"/>
      <c r="AE397" s="157"/>
      <c r="AF397" s="152"/>
      <c r="AG397" s="152"/>
      <c r="AH397" s="152"/>
      <c r="AI397" s="152"/>
      <c r="AJ397" s="152"/>
      <c r="AK397" s="152"/>
      <c r="AL397" s="152"/>
      <c r="AM397" s="152"/>
      <c r="AN397" s="152"/>
      <c r="AO397" s="152"/>
      <c r="AP397" s="152"/>
      <c r="AQ397" s="152"/>
      <c r="AR397" s="152"/>
      <c r="AS397" s="152"/>
      <c r="AT397" s="152"/>
      <c r="AU397" s="152"/>
      <c r="AV397" s="11"/>
      <c r="AW397" s="11"/>
      <c r="AX397" s="11"/>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row>
    <row r="398" spans="1:128" ht="17.25" customHeight="1">
      <c r="A398" s="150"/>
      <c r="B398" s="311" t="str">
        <f>CONCATENATE(B397,".1")</f>
        <v>A.II.6.6.6.5.2.1</v>
      </c>
      <c r="C398" s="277" t="s">
        <v>791</v>
      </c>
      <c r="D398" s="296" t="s">
        <v>374</v>
      </c>
      <c r="E398" s="294">
        <v>18</v>
      </c>
      <c r="F398" s="151" t="s">
        <v>940</v>
      </c>
      <c r="G398" s="151"/>
      <c r="H398" s="151"/>
      <c r="I398" s="151"/>
      <c r="J398" s="151"/>
      <c r="K398" s="152"/>
      <c r="L398" s="153"/>
      <c r="M398" s="152"/>
      <c r="N398" s="153"/>
      <c r="O398" s="152"/>
      <c r="P398" s="152"/>
      <c r="Q398" s="154"/>
      <c r="R398" s="154"/>
      <c r="S398" s="152"/>
      <c r="T398" s="152"/>
      <c r="U398" s="152"/>
      <c r="V398" s="152"/>
      <c r="W398" s="152"/>
      <c r="X398" s="152"/>
      <c r="Y398" s="152"/>
      <c r="Z398" s="155"/>
      <c r="AA398" s="155"/>
      <c r="AB398" s="155"/>
      <c r="AC398" s="151"/>
      <c r="AD398" s="156"/>
      <c r="AE398" s="157"/>
      <c r="AF398" s="152"/>
      <c r="AG398" s="152"/>
      <c r="AH398" s="152"/>
      <c r="AI398" s="152"/>
      <c r="AJ398" s="152"/>
      <c r="AK398" s="152"/>
      <c r="AL398" s="152"/>
      <c r="AM398" s="152"/>
      <c r="AN398" s="152"/>
      <c r="AO398" s="152"/>
      <c r="AP398" s="152"/>
      <c r="AQ398" s="152"/>
      <c r="AR398" s="152"/>
      <c r="AS398" s="152"/>
      <c r="AT398" s="152"/>
      <c r="AU398" s="152"/>
      <c r="AV398" s="11"/>
      <c r="AW398" s="11"/>
      <c r="AX398" s="11"/>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5"/>
      <c r="DI398" s="15"/>
      <c r="DJ398" s="15"/>
      <c r="DK398" s="15"/>
      <c r="DL398" s="15"/>
      <c r="DM398" s="15"/>
      <c r="DN398" s="15"/>
      <c r="DO398" s="15"/>
      <c r="DP398" s="15"/>
      <c r="DQ398" s="15"/>
      <c r="DR398" s="15"/>
      <c r="DS398" s="15"/>
      <c r="DT398" s="15"/>
      <c r="DU398" s="15"/>
      <c r="DV398" s="15"/>
      <c r="DW398" s="15"/>
      <c r="DX398" s="15"/>
    </row>
    <row r="399" spans="1:128" ht="17.25" customHeight="1">
      <c r="A399" s="150"/>
      <c r="B399" s="311" t="str">
        <f>CONCATENATE(B397,".2")</f>
        <v>A.II.6.6.6.5.2.2</v>
      </c>
      <c r="C399" s="277" t="s">
        <v>792</v>
      </c>
      <c r="D399" s="296" t="s">
        <v>374</v>
      </c>
      <c r="E399" s="294">
        <v>20</v>
      </c>
      <c r="F399" s="151" t="s">
        <v>940</v>
      </c>
      <c r="G399" s="151"/>
      <c r="H399" s="151"/>
      <c r="I399" s="151"/>
      <c r="J399" s="151"/>
      <c r="K399" s="152"/>
      <c r="L399" s="153"/>
      <c r="M399" s="152"/>
      <c r="N399" s="153"/>
      <c r="O399" s="152"/>
      <c r="P399" s="152"/>
      <c r="Q399" s="154"/>
      <c r="R399" s="154"/>
      <c r="S399" s="152"/>
      <c r="T399" s="152"/>
      <c r="U399" s="152"/>
      <c r="V399" s="152"/>
      <c r="W399" s="152"/>
      <c r="X399" s="152"/>
      <c r="Y399" s="152"/>
      <c r="Z399" s="155"/>
      <c r="AA399" s="155"/>
      <c r="AB399" s="155"/>
      <c r="AC399" s="151"/>
      <c r="AD399" s="156"/>
      <c r="AE399" s="157"/>
      <c r="AF399" s="152"/>
      <c r="AG399" s="152"/>
      <c r="AH399" s="152"/>
      <c r="AI399" s="152"/>
      <c r="AJ399" s="152"/>
      <c r="AK399" s="152"/>
      <c r="AL399" s="152"/>
      <c r="AM399" s="152"/>
      <c r="AN399" s="152"/>
      <c r="AO399" s="152"/>
      <c r="AP399" s="152"/>
      <c r="AQ399" s="152"/>
      <c r="AR399" s="152"/>
      <c r="AS399" s="152"/>
      <c r="AT399" s="152"/>
      <c r="AU399" s="152"/>
      <c r="AV399" s="11"/>
      <c r="AW399" s="11"/>
      <c r="AX399" s="11"/>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row>
    <row r="400" spans="1:128" ht="17.25" customHeight="1">
      <c r="A400" s="150"/>
      <c r="B400" s="311" t="str">
        <f>CONCATENATE(B397,".3")</f>
        <v>A.II.6.6.6.5.2.3</v>
      </c>
      <c r="C400" s="277" t="s">
        <v>793</v>
      </c>
      <c r="D400" s="296" t="s">
        <v>374</v>
      </c>
      <c r="E400" s="294">
        <v>45</v>
      </c>
      <c r="F400" s="151" t="s">
        <v>940</v>
      </c>
      <c r="G400" s="151"/>
      <c r="H400" s="151"/>
      <c r="I400" s="151"/>
      <c r="J400" s="151"/>
      <c r="K400" s="152"/>
      <c r="L400" s="153"/>
      <c r="M400" s="152"/>
      <c r="N400" s="153"/>
      <c r="O400" s="152"/>
      <c r="P400" s="152"/>
      <c r="Q400" s="154"/>
      <c r="R400" s="154"/>
      <c r="S400" s="152"/>
      <c r="T400" s="152"/>
      <c r="U400" s="152"/>
      <c r="V400" s="152"/>
      <c r="W400" s="152"/>
      <c r="X400" s="152"/>
      <c r="Y400" s="152"/>
      <c r="Z400" s="155"/>
      <c r="AA400" s="155"/>
      <c r="AB400" s="155"/>
      <c r="AC400" s="151"/>
      <c r="AD400" s="156"/>
      <c r="AE400" s="157"/>
      <c r="AF400" s="152"/>
      <c r="AG400" s="152"/>
      <c r="AH400" s="152"/>
      <c r="AI400" s="152"/>
      <c r="AJ400" s="152"/>
      <c r="AK400" s="152"/>
      <c r="AL400" s="152"/>
      <c r="AM400" s="152"/>
      <c r="AN400" s="152"/>
      <c r="AO400" s="152"/>
      <c r="AP400" s="152"/>
      <c r="AQ400" s="152"/>
      <c r="AR400" s="152"/>
      <c r="AS400" s="152"/>
      <c r="AT400" s="152"/>
      <c r="AU400" s="152"/>
      <c r="AV400" s="11"/>
      <c r="AW400" s="11"/>
      <c r="AX400" s="11"/>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row>
    <row r="401" spans="1:128" ht="17.25" customHeight="1">
      <c r="A401" s="150"/>
      <c r="B401" s="311" t="str">
        <f>CONCATENATE(B362,".6")</f>
        <v>A.II.6.6.6.6</v>
      </c>
      <c r="C401" s="277" t="s">
        <v>834</v>
      </c>
      <c r="D401" s="296"/>
      <c r="E401" s="294"/>
      <c r="F401" s="151" t="s">
        <v>534</v>
      </c>
      <c r="G401" s="151"/>
      <c r="H401" s="151"/>
      <c r="I401" s="151"/>
      <c r="J401" s="151"/>
      <c r="K401" s="152"/>
      <c r="L401" s="153"/>
      <c r="M401" s="152"/>
      <c r="N401" s="153"/>
      <c r="O401" s="152"/>
      <c r="P401" s="152"/>
      <c r="Q401" s="154"/>
      <c r="R401" s="154"/>
      <c r="S401" s="152"/>
      <c r="T401" s="152"/>
      <c r="U401" s="152"/>
      <c r="V401" s="152"/>
      <c r="W401" s="152"/>
      <c r="X401" s="152"/>
      <c r="Y401" s="152"/>
      <c r="Z401" s="155"/>
      <c r="AA401" s="155"/>
      <c r="AB401" s="155"/>
      <c r="AC401" s="151"/>
      <c r="AD401" s="156"/>
      <c r="AE401" s="157"/>
      <c r="AF401" s="152"/>
      <c r="AG401" s="152"/>
      <c r="AH401" s="152"/>
      <c r="AI401" s="152"/>
      <c r="AJ401" s="152"/>
      <c r="AK401" s="152"/>
      <c r="AL401" s="152"/>
      <c r="AM401" s="152"/>
      <c r="AN401" s="152"/>
      <c r="AO401" s="152"/>
      <c r="AP401" s="152"/>
      <c r="AQ401" s="152"/>
      <c r="AR401" s="152"/>
      <c r="AS401" s="152"/>
      <c r="AT401" s="152"/>
      <c r="AU401" s="152"/>
      <c r="AV401" s="11"/>
      <c r="AW401" s="11"/>
      <c r="AX401" s="11"/>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row>
    <row r="402" spans="1:128" ht="79.2">
      <c r="A402" s="150"/>
      <c r="B402" s="311" t="str">
        <f>CONCATENATE(B401,".1")</f>
        <v>A.II.6.6.6.6.1</v>
      </c>
      <c r="C402" s="277" t="s">
        <v>835</v>
      </c>
      <c r="D402" s="296" t="s">
        <v>608</v>
      </c>
      <c r="E402" s="294">
        <v>1</v>
      </c>
      <c r="F402" s="151" t="s">
        <v>939</v>
      </c>
      <c r="G402" s="151"/>
      <c r="H402" s="151"/>
      <c r="I402" s="151"/>
      <c r="J402" s="151"/>
      <c r="K402" s="152"/>
      <c r="L402" s="153"/>
      <c r="M402" s="152"/>
      <c r="N402" s="153"/>
      <c r="O402" s="152"/>
      <c r="P402" s="152"/>
      <c r="Q402" s="154"/>
      <c r="R402" s="154"/>
      <c r="S402" s="152"/>
      <c r="T402" s="152"/>
      <c r="U402" s="152"/>
      <c r="V402" s="152"/>
      <c r="W402" s="152"/>
      <c r="X402" s="152"/>
      <c r="Y402" s="152"/>
      <c r="Z402" s="155"/>
      <c r="AA402" s="155"/>
      <c r="AB402" s="155"/>
      <c r="AC402" s="151"/>
      <c r="AD402" s="156"/>
      <c r="AE402" s="157"/>
      <c r="AF402" s="152"/>
      <c r="AG402" s="152"/>
      <c r="AH402" s="152"/>
      <c r="AI402" s="152"/>
      <c r="AJ402" s="152"/>
      <c r="AK402" s="152"/>
      <c r="AL402" s="152"/>
      <c r="AM402" s="152"/>
      <c r="AN402" s="152"/>
      <c r="AO402" s="152"/>
      <c r="AP402" s="152"/>
      <c r="AQ402" s="152"/>
      <c r="AR402" s="152"/>
      <c r="AS402" s="152"/>
      <c r="AT402" s="152"/>
      <c r="AU402" s="152"/>
      <c r="AV402" s="11"/>
      <c r="AW402" s="11"/>
      <c r="AX402" s="11"/>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row>
    <row r="403" spans="1:128" ht="52.8">
      <c r="A403" s="150"/>
      <c r="B403" s="311" t="str">
        <f>CONCATENATE(B401,".2")</f>
        <v>A.II.6.6.6.6.2</v>
      </c>
      <c r="C403" s="277" t="s">
        <v>836</v>
      </c>
      <c r="D403" s="296" t="s">
        <v>608</v>
      </c>
      <c r="E403" s="294">
        <v>1</v>
      </c>
      <c r="F403" s="151" t="s">
        <v>939</v>
      </c>
      <c r="G403" s="151"/>
      <c r="H403" s="151"/>
      <c r="I403" s="151"/>
      <c r="J403" s="151"/>
      <c r="K403" s="152"/>
      <c r="L403" s="153"/>
      <c r="M403" s="152"/>
      <c r="N403" s="153"/>
      <c r="O403" s="152"/>
      <c r="P403" s="152"/>
      <c r="Q403" s="154"/>
      <c r="R403" s="154"/>
      <c r="S403" s="152"/>
      <c r="T403" s="152"/>
      <c r="U403" s="152"/>
      <c r="V403" s="152"/>
      <c r="W403" s="152"/>
      <c r="X403" s="152"/>
      <c r="Y403" s="152"/>
      <c r="Z403" s="155"/>
      <c r="AA403" s="155"/>
      <c r="AB403" s="155"/>
      <c r="AC403" s="151"/>
      <c r="AD403" s="156"/>
      <c r="AE403" s="157"/>
      <c r="AF403" s="152"/>
      <c r="AG403" s="152"/>
      <c r="AH403" s="152"/>
      <c r="AI403" s="152"/>
      <c r="AJ403" s="152"/>
      <c r="AK403" s="152"/>
      <c r="AL403" s="152"/>
      <c r="AM403" s="152"/>
      <c r="AN403" s="152"/>
      <c r="AO403" s="152"/>
      <c r="AP403" s="152"/>
      <c r="AQ403" s="152"/>
      <c r="AR403" s="152"/>
      <c r="AS403" s="152"/>
      <c r="AT403" s="152"/>
      <c r="AU403" s="152"/>
      <c r="AV403" s="11"/>
      <c r="AW403" s="11"/>
      <c r="AX403" s="11"/>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row>
    <row r="404" spans="1:128" ht="52.8">
      <c r="A404" s="150"/>
      <c r="B404" s="311" t="str">
        <f>CONCATENATE(B401,".3")</f>
        <v>A.II.6.6.6.6.3</v>
      </c>
      <c r="C404" s="277" t="s">
        <v>837</v>
      </c>
      <c r="D404" s="296" t="s">
        <v>608</v>
      </c>
      <c r="E404" s="294">
        <v>1</v>
      </c>
      <c r="F404" s="151" t="s">
        <v>939</v>
      </c>
      <c r="G404" s="151"/>
      <c r="H404" s="151"/>
      <c r="I404" s="151"/>
      <c r="J404" s="151"/>
      <c r="K404" s="152"/>
      <c r="L404" s="153"/>
      <c r="M404" s="152"/>
      <c r="N404" s="153"/>
      <c r="O404" s="152"/>
      <c r="P404" s="152"/>
      <c r="Q404" s="154"/>
      <c r="R404" s="154"/>
      <c r="S404" s="152"/>
      <c r="T404" s="152"/>
      <c r="U404" s="152"/>
      <c r="V404" s="152"/>
      <c r="W404" s="152"/>
      <c r="X404" s="152"/>
      <c r="Y404" s="152"/>
      <c r="Z404" s="155"/>
      <c r="AA404" s="155"/>
      <c r="AB404" s="155"/>
      <c r="AC404" s="151"/>
      <c r="AD404" s="156"/>
      <c r="AE404" s="157"/>
      <c r="AF404" s="152"/>
      <c r="AG404" s="152"/>
      <c r="AH404" s="152"/>
      <c r="AI404" s="152"/>
      <c r="AJ404" s="152"/>
      <c r="AK404" s="152"/>
      <c r="AL404" s="152"/>
      <c r="AM404" s="152"/>
      <c r="AN404" s="152"/>
      <c r="AO404" s="152"/>
      <c r="AP404" s="152"/>
      <c r="AQ404" s="152"/>
      <c r="AR404" s="152"/>
      <c r="AS404" s="152"/>
      <c r="AT404" s="152"/>
      <c r="AU404" s="152"/>
      <c r="AV404" s="11"/>
      <c r="AW404" s="11"/>
      <c r="AX404" s="11"/>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c r="DH404" s="15"/>
      <c r="DI404" s="15"/>
      <c r="DJ404" s="15"/>
      <c r="DK404" s="15"/>
      <c r="DL404" s="15"/>
      <c r="DM404" s="15"/>
      <c r="DN404" s="15"/>
      <c r="DO404" s="15"/>
      <c r="DP404" s="15"/>
      <c r="DQ404" s="15"/>
      <c r="DR404" s="15"/>
      <c r="DS404" s="15"/>
      <c r="DT404" s="15"/>
      <c r="DU404" s="15"/>
      <c r="DV404" s="15"/>
      <c r="DW404" s="15"/>
      <c r="DX404" s="15"/>
    </row>
    <row r="405" spans="1:128" ht="52.8">
      <c r="A405" s="150"/>
      <c r="B405" s="311" t="str">
        <f>CONCATENATE(B401,".4")</f>
        <v>A.II.6.6.6.6.4</v>
      </c>
      <c r="C405" s="277" t="s">
        <v>838</v>
      </c>
      <c r="D405" s="296" t="s">
        <v>608</v>
      </c>
      <c r="E405" s="294">
        <v>1</v>
      </c>
      <c r="F405" s="151" t="s">
        <v>939</v>
      </c>
      <c r="G405" s="151"/>
      <c r="H405" s="151"/>
      <c r="I405" s="151"/>
      <c r="J405" s="151"/>
      <c r="K405" s="152"/>
      <c r="L405" s="153"/>
      <c r="M405" s="152"/>
      <c r="N405" s="153"/>
      <c r="O405" s="152"/>
      <c r="P405" s="152"/>
      <c r="Q405" s="154"/>
      <c r="R405" s="154"/>
      <c r="S405" s="152"/>
      <c r="T405" s="152"/>
      <c r="U405" s="152"/>
      <c r="V405" s="152"/>
      <c r="W405" s="152"/>
      <c r="X405" s="152"/>
      <c r="Y405" s="152"/>
      <c r="Z405" s="155"/>
      <c r="AA405" s="155"/>
      <c r="AB405" s="155"/>
      <c r="AC405" s="151"/>
      <c r="AD405" s="156"/>
      <c r="AE405" s="157"/>
      <c r="AF405" s="152"/>
      <c r="AG405" s="152"/>
      <c r="AH405" s="152"/>
      <c r="AI405" s="152"/>
      <c r="AJ405" s="152"/>
      <c r="AK405" s="152"/>
      <c r="AL405" s="152"/>
      <c r="AM405" s="152"/>
      <c r="AN405" s="152"/>
      <c r="AO405" s="152"/>
      <c r="AP405" s="152"/>
      <c r="AQ405" s="152"/>
      <c r="AR405" s="152"/>
      <c r="AS405" s="152"/>
      <c r="AT405" s="152"/>
      <c r="AU405" s="152"/>
      <c r="AV405" s="11"/>
      <c r="AW405" s="11"/>
      <c r="AX405" s="11"/>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c r="DH405" s="15"/>
      <c r="DI405" s="15"/>
      <c r="DJ405" s="15"/>
      <c r="DK405" s="15"/>
      <c r="DL405" s="15"/>
      <c r="DM405" s="15"/>
      <c r="DN405" s="15"/>
      <c r="DO405" s="15"/>
      <c r="DP405" s="15"/>
      <c r="DQ405" s="15"/>
      <c r="DR405" s="15"/>
      <c r="DS405" s="15"/>
      <c r="DT405" s="15"/>
      <c r="DU405" s="15"/>
      <c r="DV405" s="15"/>
      <c r="DW405" s="15"/>
      <c r="DX405" s="15"/>
    </row>
    <row r="406" spans="1:128" ht="17.25" customHeight="1">
      <c r="A406" s="150"/>
      <c r="B406" s="311" t="str">
        <f>CONCATENATE(B362,".7")</f>
        <v>A.II.6.6.6.7</v>
      </c>
      <c r="C406" s="277" t="s">
        <v>797</v>
      </c>
      <c r="D406" s="296"/>
      <c r="E406" s="294"/>
      <c r="F406" s="151" t="s">
        <v>534</v>
      </c>
      <c r="G406" s="151"/>
      <c r="H406" s="151"/>
      <c r="I406" s="151"/>
      <c r="J406" s="151"/>
      <c r="K406" s="152"/>
      <c r="L406" s="153"/>
      <c r="M406" s="152"/>
      <c r="N406" s="153"/>
      <c r="O406" s="152"/>
      <c r="P406" s="152"/>
      <c r="Q406" s="154"/>
      <c r="R406" s="154"/>
      <c r="S406" s="152"/>
      <c r="T406" s="152"/>
      <c r="U406" s="152"/>
      <c r="V406" s="152"/>
      <c r="W406" s="152"/>
      <c r="X406" s="152"/>
      <c r="Y406" s="152"/>
      <c r="Z406" s="155"/>
      <c r="AA406" s="155"/>
      <c r="AB406" s="155"/>
      <c r="AC406" s="151"/>
      <c r="AD406" s="156"/>
      <c r="AE406" s="157"/>
      <c r="AF406" s="152"/>
      <c r="AG406" s="152"/>
      <c r="AH406" s="152"/>
      <c r="AI406" s="152"/>
      <c r="AJ406" s="152"/>
      <c r="AK406" s="152"/>
      <c r="AL406" s="152"/>
      <c r="AM406" s="152"/>
      <c r="AN406" s="152"/>
      <c r="AO406" s="152"/>
      <c r="AP406" s="152"/>
      <c r="AQ406" s="152"/>
      <c r="AR406" s="152"/>
      <c r="AS406" s="152"/>
      <c r="AT406" s="152"/>
      <c r="AU406" s="152"/>
      <c r="AV406" s="11"/>
      <c r="AW406" s="11"/>
      <c r="AX406" s="11"/>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row>
    <row r="407" spans="1:128" ht="52.8">
      <c r="A407" s="150"/>
      <c r="B407" s="311" t="str">
        <f>CONCATENATE(B406,".1")</f>
        <v>A.II.6.6.6.7.1</v>
      </c>
      <c r="C407" s="277" t="s">
        <v>839</v>
      </c>
      <c r="D407" s="296" t="s">
        <v>608</v>
      </c>
      <c r="E407" s="294">
        <v>1</v>
      </c>
      <c r="F407" s="151" t="s">
        <v>939</v>
      </c>
      <c r="G407" s="151"/>
      <c r="H407" s="151"/>
      <c r="I407" s="151"/>
      <c r="J407" s="151"/>
      <c r="K407" s="152"/>
      <c r="L407" s="153"/>
      <c r="M407" s="152"/>
      <c r="N407" s="153"/>
      <c r="O407" s="152"/>
      <c r="P407" s="152"/>
      <c r="Q407" s="154"/>
      <c r="R407" s="154"/>
      <c r="S407" s="152"/>
      <c r="T407" s="152"/>
      <c r="U407" s="152"/>
      <c r="V407" s="152"/>
      <c r="W407" s="152"/>
      <c r="X407" s="152"/>
      <c r="Y407" s="152"/>
      <c r="Z407" s="155"/>
      <c r="AA407" s="155"/>
      <c r="AB407" s="155"/>
      <c r="AC407" s="151"/>
      <c r="AD407" s="156"/>
      <c r="AE407" s="157"/>
      <c r="AF407" s="152"/>
      <c r="AG407" s="152"/>
      <c r="AH407" s="152"/>
      <c r="AI407" s="152"/>
      <c r="AJ407" s="152"/>
      <c r="AK407" s="152"/>
      <c r="AL407" s="152"/>
      <c r="AM407" s="152"/>
      <c r="AN407" s="152"/>
      <c r="AO407" s="152"/>
      <c r="AP407" s="152"/>
      <c r="AQ407" s="152"/>
      <c r="AR407" s="152"/>
      <c r="AS407" s="152"/>
      <c r="AT407" s="152"/>
      <c r="AU407" s="152"/>
      <c r="AV407" s="11"/>
      <c r="AW407" s="11"/>
      <c r="AX407" s="11"/>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c r="DH407" s="15"/>
      <c r="DI407" s="15"/>
      <c r="DJ407" s="15"/>
      <c r="DK407" s="15"/>
      <c r="DL407" s="15"/>
      <c r="DM407" s="15"/>
      <c r="DN407" s="15"/>
      <c r="DO407" s="15"/>
      <c r="DP407" s="15"/>
      <c r="DQ407" s="15"/>
      <c r="DR407" s="15"/>
      <c r="DS407" s="15"/>
      <c r="DT407" s="15"/>
      <c r="DU407" s="15"/>
      <c r="DV407" s="15"/>
      <c r="DW407" s="15"/>
      <c r="DX407" s="15"/>
    </row>
    <row r="408" spans="1:128" ht="25.5" customHeight="1">
      <c r="A408" s="150"/>
      <c r="B408" s="311" t="str">
        <f>CONCATENATE(B406,".2")</f>
        <v>A.II.6.6.6.7.2</v>
      </c>
      <c r="C408" s="277" t="s">
        <v>840</v>
      </c>
      <c r="D408" s="296" t="s">
        <v>602</v>
      </c>
      <c r="E408" s="294">
        <v>1</v>
      </c>
      <c r="F408" s="151" t="s">
        <v>534</v>
      </c>
      <c r="G408" s="151"/>
      <c r="H408" s="151"/>
      <c r="I408" s="151"/>
      <c r="J408" s="151"/>
      <c r="K408" s="152"/>
      <c r="L408" s="153"/>
      <c r="M408" s="152"/>
      <c r="N408" s="153"/>
      <c r="O408" s="152"/>
      <c r="P408" s="152"/>
      <c r="Q408" s="154"/>
      <c r="R408" s="154"/>
      <c r="S408" s="152"/>
      <c r="T408" s="152"/>
      <c r="U408" s="152"/>
      <c r="V408" s="152"/>
      <c r="W408" s="152"/>
      <c r="X408" s="152"/>
      <c r="Y408" s="152"/>
      <c r="Z408" s="155"/>
      <c r="AA408" s="155"/>
      <c r="AB408" s="155"/>
      <c r="AC408" s="151"/>
      <c r="AD408" s="156"/>
      <c r="AE408" s="157"/>
      <c r="AF408" s="152"/>
      <c r="AG408" s="152"/>
      <c r="AH408" s="152"/>
      <c r="AI408" s="152"/>
      <c r="AJ408" s="152"/>
      <c r="AK408" s="152"/>
      <c r="AL408" s="152"/>
      <c r="AM408" s="152"/>
      <c r="AN408" s="152"/>
      <c r="AO408" s="152"/>
      <c r="AP408" s="152"/>
      <c r="AQ408" s="152"/>
      <c r="AR408" s="152"/>
      <c r="AS408" s="152"/>
      <c r="AT408" s="152"/>
      <c r="AU408" s="152"/>
      <c r="AV408" s="11"/>
      <c r="AW408" s="11"/>
      <c r="AX408" s="11"/>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c r="DH408" s="15"/>
      <c r="DI408" s="15"/>
      <c r="DJ408" s="15"/>
      <c r="DK408" s="15"/>
      <c r="DL408" s="15"/>
      <c r="DM408" s="15"/>
      <c r="DN408" s="15"/>
      <c r="DO408" s="15"/>
      <c r="DP408" s="15"/>
      <c r="DQ408" s="15"/>
      <c r="DR408" s="15"/>
      <c r="DS408" s="15"/>
      <c r="DT408" s="15"/>
      <c r="DU408" s="15"/>
      <c r="DV408" s="15"/>
      <c r="DW408" s="15"/>
      <c r="DX408" s="15"/>
    </row>
    <row r="409" spans="1:128" ht="17.25" customHeight="1">
      <c r="A409" s="150"/>
      <c r="B409" s="311" t="str">
        <f>CONCATENATE(B362,".8")</f>
        <v>A.II.6.6.6.8</v>
      </c>
      <c r="C409" s="277" t="s">
        <v>804</v>
      </c>
      <c r="D409" s="296"/>
      <c r="E409" s="294"/>
      <c r="F409" s="151" t="s">
        <v>534</v>
      </c>
      <c r="G409" s="151"/>
      <c r="H409" s="151"/>
      <c r="I409" s="151"/>
      <c r="J409" s="151"/>
      <c r="K409" s="152"/>
      <c r="L409" s="153"/>
      <c r="M409" s="152"/>
      <c r="N409" s="153"/>
      <c r="O409" s="152"/>
      <c r="P409" s="152"/>
      <c r="Q409" s="154"/>
      <c r="R409" s="154"/>
      <c r="S409" s="152"/>
      <c r="T409" s="152"/>
      <c r="U409" s="152"/>
      <c r="V409" s="152"/>
      <c r="W409" s="152"/>
      <c r="X409" s="152"/>
      <c r="Y409" s="152"/>
      <c r="Z409" s="155"/>
      <c r="AA409" s="155"/>
      <c r="AB409" s="155"/>
      <c r="AC409" s="151"/>
      <c r="AD409" s="156"/>
      <c r="AE409" s="157"/>
      <c r="AF409" s="152"/>
      <c r="AG409" s="152"/>
      <c r="AH409" s="152"/>
      <c r="AI409" s="152"/>
      <c r="AJ409" s="152"/>
      <c r="AK409" s="152"/>
      <c r="AL409" s="152"/>
      <c r="AM409" s="152"/>
      <c r="AN409" s="152"/>
      <c r="AO409" s="152"/>
      <c r="AP409" s="152"/>
      <c r="AQ409" s="152"/>
      <c r="AR409" s="152"/>
      <c r="AS409" s="152"/>
      <c r="AT409" s="152"/>
      <c r="AU409" s="152"/>
      <c r="AV409" s="11"/>
      <c r="AW409" s="11"/>
      <c r="AX409" s="11"/>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row>
    <row r="410" spans="1:128" ht="26.4">
      <c r="A410" s="150"/>
      <c r="B410" s="311" t="str">
        <f>CONCATENATE(B409,".1")</f>
        <v>A.II.6.6.6.8.1</v>
      </c>
      <c r="C410" s="277" t="s">
        <v>805</v>
      </c>
      <c r="D410" s="296" t="s">
        <v>608</v>
      </c>
      <c r="E410" s="294">
        <v>4</v>
      </c>
      <c r="F410" s="151" t="s">
        <v>939</v>
      </c>
      <c r="G410" s="151"/>
      <c r="H410" s="151"/>
      <c r="I410" s="151"/>
      <c r="J410" s="151"/>
      <c r="K410" s="152"/>
      <c r="L410" s="153"/>
      <c r="M410" s="152"/>
      <c r="N410" s="153"/>
      <c r="O410" s="152"/>
      <c r="P410" s="152"/>
      <c r="Q410" s="154"/>
      <c r="R410" s="154"/>
      <c r="S410" s="152"/>
      <c r="T410" s="152"/>
      <c r="U410" s="152"/>
      <c r="V410" s="152"/>
      <c r="W410" s="152"/>
      <c r="X410" s="152"/>
      <c r="Y410" s="152"/>
      <c r="Z410" s="155"/>
      <c r="AA410" s="155"/>
      <c r="AB410" s="155"/>
      <c r="AC410" s="151"/>
      <c r="AD410" s="156"/>
      <c r="AE410" s="157"/>
      <c r="AF410" s="152"/>
      <c r="AG410" s="152"/>
      <c r="AH410" s="152"/>
      <c r="AI410" s="152"/>
      <c r="AJ410" s="152"/>
      <c r="AK410" s="152"/>
      <c r="AL410" s="152"/>
      <c r="AM410" s="152"/>
      <c r="AN410" s="152"/>
      <c r="AO410" s="152"/>
      <c r="AP410" s="152"/>
      <c r="AQ410" s="152"/>
      <c r="AR410" s="152"/>
      <c r="AS410" s="152"/>
      <c r="AT410" s="152"/>
      <c r="AU410" s="152"/>
      <c r="AV410" s="11"/>
      <c r="AW410" s="11"/>
      <c r="AX410" s="11"/>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row>
    <row r="411" spans="1:128" ht="17.25" customHeight="1">
      <c r="A411" s="150"/>
      <c r="B411" s="311" t="str">
        <f>CONCATENATE(B362,".9")</f>
        <v>A.II.6.6.6.9</v>
      </c>
      <c r="C411" s="277" t="s">
        <v>806</v>
      </c>
      <c r="D411" s="296"/>
      <c r="E411" s="294"/>
      <c r="F411" s="151" t="s">
        <v>534</v>
      </c>
      <c r="G411" s="151"/>
      <c r="H411" s="151"/>
      <c r="I411" s="151"/>
      <c r="J411" s="151"/>
      <c r="K411" s="152"/>
      <c r="L411" s="153"/>
      <c r="M411" s="152"/>
      <c r="N411" s="153"/>
      <c r="O411" s="152"/>
      <c r="P411" s="152"/>
      <c r="Q411" s="154"/>
      <c r="R411" s="154"/>
      <c r="S411" s="152"/>
      <c r="T411" s="152"/>
      <c r="U411" s="152"/>
      <c r="V411" s="152"/>
      <c r="W411" s="152"/>
      <c r="X411" s="152"/>
      <c r="Y411" s="152"/>
      <c r="Z411" s="155"/>
      <c r="AA411" s="155"/>
      <c r="AB411" s="155"/>
      <c r="AC411" s="151"/>
      <c r="AD411" s="156"/>
      <c r="AE411" s="157"/>
      <c r="AF411" s="152"/>
      <c r="AG411" s="152"/>
      <c r="AH411" s="152"/>
      <c r="AI411" s="152"/>
      <c r="AJ411" s="152"/>
      <c r="AK411" s="152"/>
      <c r="AL411" s="152"/>
      <c r="AM411" s="152"/>
      <c r="AN411" s="152"/>
      <c r="AO411" s="152"/>
      <c r="AP411" s="152"/>
      <c r="AQ411" s="152"/>
      <c r="AR411" s="152"/>
      <c r="AS411" s="152"/>
      <c r="AT411" s="152"/>
      <c r="AU411" s="152"/>
      <c r="AV411" s="11"/>
      <c r="AW411" s="11"/>
      <c r="AX411" s="11"/>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row>
    <row r="412" spans="1:128" ht="39.6">
      <c r="A412" s="150"/>
      <c r="B412" s="311" t="str">
        <f>CONCATENATE(B411,".1")</f>
        <v>A.II.6.6.6.9.1</v>
      </c>
      <c r="C412" s="277" t="s">
        <v>841</v>
      </c>
      <c r="D412" s="296" t="s">
        <v>608</v>
      </c>
      <c r="E412" s="294">
        <v>2</v>
      </c>
      <c r="F412" s="151" t="s">
        <v>939</v>
      </c>
      <c r="G412" s="151" t="s">
        <v>384</v>
      </c>
      <c r="H412" s="151">
        <v>626.6</v>
      </c>
      <c r="I412" s="230" t="s">
        <v>380</v>
      </c>
      <c r="J412" s="151"/>
      <c r="K412" s="152"/>
      <c r="L412" s="153"/>
      <c r="M412" s="152"/>
      <c r="N412" s="153"/>
      <c r="O412" s="152">
        <v>70</v>
      </c>
      <c r="P412" s="152">
        <v>75</v>
      </c>
      <c r="Q412" s="154"/>
      <c r="R412" s="154"/>
      <c r="S412" s="152"/>
      <c r="T412" s="152"/>
      <c r="U412" s="152"/>
      <c r="V412" s="152"/>
      <c r="W412" s="152"/>
      <c r="X412" s="152"/>
      <c r="Y412" s="152"/>
      <c r="Z412" s="155"/>
      <c r="AA412" s="155"/>
      <c r="AB412" s="155"/>
      <c r="AC412" s="151"/>
      <c r="AD412" s="156"/>
      <c r="AE412" s="157"/>
      <c r="AF412" s="152"/>
      <c r="AG412" s="152"/>
      <c r="AH412" s="152"/>
      <c r="AI412" s="152"/>
      <c r="AJ412" s="152"/>
      <c r="AK412" s="152"/>
      <c r="AL412" s="152"/>
      <c r="AM412" s="152"/>
      <c r="AN412" s="152"/>
      <c r="AO412" s="152"/>
      <c r="AP412" s="152"/>
      <c r="AQ412" s="152"/>
      <c r="AR412" s="152"/>
      <c r="AS412" s="152"/>
      <c r="AT412" s="152"/>
      <c r="AU412" s="152"/>
      <c r="AV412" s="11"/>
      <c r="AW412" s="11"/>
      <c r="AX412" s="11"/>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row>
    <row r="413" spans="1:128" ht="39.6">
      <c r="A413" s="150"/>
      <c r="B413" s="311" t="str">
        <f>CONCATENATE(B411,".2")</f>
        <v>A.II.6.6.6.9.2</v>
      </c>
      <c r="C413" s="277" t="s">
        <v>808</v>
      </c>
      <c r="D413" s="296" t="s">
        <v>608</v>
      </c>
      <c r="E413" s="294">
        <v>2</v>
      </c>
      <c r="F413" s="151" t="s">
        <v>939</v>
      </c>
      <c r="G413" s="151" t="s">
        <v>384</v>
      </c>
      <c r="H413" s="151">
        <v>626.6</v>
      </c>
      <c r="I413" s="230" t="s">
        <v>380</v>
      </c>
      <c r="J413" s="151"/>
      <c r="K413" s="152"/>
      <c r="L413" s="153"/>
      <c r="M413" s="152"/>
      <c r="N413" s="153"/>
      <c r="O413" s="152">
        <v>70</v>
      </c>
      <c r="P413" s="152">
        <v>75</v>
      </c>
      <c r="Q413" s="154"/>
      <c r="R413" s="154"/>
      <c r="S413" s="152"/>
      <c r="T413" s="152"/>
      <c r="U413" s="152"/>
      <c r="V413" s="152"/>
      <c r="W413" s="152"/>
      <c r="X413" s="152"/>
      <c r="Y413" s="152"/>
      <c r="Z413" s="155"/>
      <c r="AA413" s="155"/>
      <c r="AB413" s="155"/>
      <c r="AC413" s="151"/>
      <c r="AD413" s="156"/>
      <c r="AE413" s="157"/>
      <c r="AF413" s="152"/>
      <c r="AG413" s="152"/>
      <c r="AH413" s="152"/>
      <c r="AI413" s="152"/>
      <c r="AJ413" s="152"/>
      <c r="AK413" s="152"/>
      <c r="AL413" s="152"/>
      <c r="AM413" s="152"/>
      <c r="AN413" s="152"/>
      <c r="AO413" s="152"/>
      <c r="AP413" s="152"/>
      <c r="AQ413" s="152"/>
      <c r="AR413" s="152"/>
      <c r="AS413" s="152"/>
      <c r="AT413" s="152"/>
      <c r="AU413" s="152"/>
      <c r="AV413" s="11"/>
      <c r="AW413" s="11"/>
      <c r="AX413" s="11"/>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c r="DH413" s="15"/>
      <c r="DI413" s="15"/>
      <c r="DJ413" s="15"/>
      <c r="DK413" s="15"/>
      <c r="DL413" s="15"/>
      <c r="DM413" s="15"/>
      <c r="DN413" s="15"/>
      <c r="DO413" s="15"/>
      <c r="DP413" s="15"/>
      <c r="DQ413" s="15"/>
      <c r="DR413" s="15"/>
      <c r="DS413" s="15"/>
      <c r="DT413" s="15"/>
      <c r="DU413" s="15"/>
      <c r="DV413" s="15"/>
      <c r="DW413" s="15"/>
      <c r="DX413" s="15"/>
    </row>
    <row r="414" spans="1:128" ht="17.25" customHeight="1">
      <c r="A414" s="150"/>
      <c r="B414" s="311" t="str">
        <f>CONCATENATE(B362,".10")</f>
        <v>A.II.6.6.6.10</v>
      </c>
      <c r="C414" s="277" t="s">
        <v>842</v>
      </c>
      <c r="D414" s="296"/>
      <c r="E414" s="294"/>
      <c r="F414" s="151" t="s">
        <v>534</v>
      </c>
      <c r="G414" s="151"/>
      <c r="H414" s="151"/>
      <c r="I414" s="151"/>
      <c r="J414" s="151"/>
      <c r="K414" s="152"/>
      <c r="L414" s="153"/>
      <c r="M414" s="152"/>
      <c r="N414" s="153"/>
      <c r="O414" s="152"/>
      <c r="P414" s="152"/>
      <c r="Q414" s="154"/>
      <c r="R414" s="154"/>
      <c r="S414" s="152"/>
      <c r="T414" s="152"/>
      <c r="U414" s="152"/>
      <c r="V414" s="152"/>
      <c r="W414" s="152"/>
      <c r="X414" s="152"/>
      <c r="Y414" s="152"/>
      <c r="Z414" s="155"/>
      <c r="AA414" s="155"/>
      <c r="AB414" s="155"/>
      <c r="AC414" s="151"/>
      <c r="AD414" s="156"/>
      <c r="AE414" s="157"/>
      <c r="AF414" s="152"/>
      <c r="AG414" s="152"/>
      <c r="AH414" s="152"/>
      <c r="AI414" s="152"/>
      <c r="AJ414" s="152"/>
      <c r="AK414" s="152"/>
      <c r="AL414" s="152"/>
      <c r="AM414" s="152"/>
      <c r="AN414" s="152"/>
      <c r="AO414" s="152"/>
      <c r="AP414" s="152"/>
      <c r="AQ414" s="152"/>
      <c r="AR414" s="152"/>
      <c r="AS414" s="152"/>
      <c r="AT414" s="152"/>
      <c r="AU414" s="152"/>
      <c r="AV414" s="11"/>
      <c r="AW414" s="11"/>
      <c r="AX414" s="11"/>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row>
    <row r="415" spans="1:128" ht="26.4">
      <c r="A415" s="150"/>
      <c r="B415" s="311" t="str">
        <f>CONCATENATE(B414,".1")</f>
        <v>A.II.6.6.6.10.1</v>
      </c>
      <c r="C415" s="277" t="s">
        <v>843</v>
      </c>
      <c r="D415" s="296" t="s">
        <v>608</v>
      </c>
      <c r="E415" s="294">
        <v>1</v>
      </c>
      <c r="F415" s="151" t="s">
        <v>939</v>
      </c>
      <c r="G415" s="151"/>
      <c r="H415" s="151"/>
      <c r="I415" s="151"/>
      <c r="J415" s="151"/>
      <c r="K415" s="152"/>
      <c r="L415" s="153"/>
      <c r="M415" s="152"/>
      <c r="N415" s="153"/>
      <c r="O415" s="152"/>
      <c r="P415" s="152"/>
      <c r="Q415" s="154"/>
      <c r="R415" s="154"/>
      <c r="S415" s="152"/>
      <c r="T415" s="152"/>
      <c r="U415" s="152"/>
      <c r="V415" s="152"/>
      <c r="W415" s="152"/>
      <c r="X415" s="152"/>
      <c r="Y415" s="152"/>
      <c r="Z415" s="155"/>
      <c r="AA415" s="155"/>
      <c r="AB415" s="155"/>
      <c r="AC415" s="151"/>
      <c r="AD415" s="156"/>
      <c r="AE415" s="157"/>
      <c r="AF415" s="152"/>
      <c r="AG415" s="152"/>
      <c r="AH415" s="152"/>
      <c r="AI415" s="152"/>
      <c r="AJ415" s="152"/>
      <c r="AK415" s="152"/>
      <c r="AL415" s="152"/>
      <c r="AM415" s="152"/>
      <c r="AN415" s="152"/>
      <c r="AO415" s="152"/>
      <c r="AP415" s="152"/>
      <c r="AQ415" s="152"/>
      <c r="AR415" s="152"/>
      <c r="AS415" s="152"/>
      <c r="AT415" s="152"/>
      <c r="AU415" s="152"/>
      <c r="AV415" s="11"/>
      <c r="AW415" s="11"/>
      <c r="AX415" s="11"/>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c r="DH415" s="15"/>
      <c r="DI415" s="15"/>
      <c r="DJ415" s="15"/>
      <c r="DK415" s="15"/>
      <c r="DL415" s="15"/>
      <c r="DM415" s="15"/>
      <c r="DN415" s="15"/>
      <c r="DO415" s="15"/>
      <c r="DP415" s="15"/>
      <c r="DQ415" s="15"/>
      <c r="DR415" s="15"/>
      <c r="DS415" s="15"/>
      <c r="DT415" s="15"/>
      <c r="DU415" s="15"/>
      <c r="DV415" s="15"/>
      <c r="DW415" s="15"/>
      <c r="DX415" s="15"/>
    </row>
    <row r="416" spans="1:128" ht="25.5" customHeight="1">
      <c r="A416" s="150"/>
      <c r="B416" s="311" t="str">
        <f>CONCATENATE(B414,".2")</f>
        <v>A.II.6.6.6.10.2</v>
      </c>
      <c r="C416" s="277" t="s">
        <v>844</v>
      </c>
      <c r="D416" s="296" t="s">
        <v>374</v>
      </c>
      <c r="E416" s="294">
        <v>40</v>
      </c>
      <c r="F416" s="151" t="s">
        <v>940</v>
      </c>
      <c r="G416" s="151"/>
      <c r="H416" s="151"/>
      <c r="I416" s="151"/>
      <c r="J416" s="151"/>
      <c r="K416" s="152"/>
      <c r="L416" s="153"/>
      <c r="M416" s="152"/>
      <c r="N416" s="153"/>
      <c r="O416" s="152"/>
      <c r="P416" s="152"/>
      <c r="Q416" s="154"/>
      <c r="R416" s="154"/>
      <c r="S416" s="152"/>
      <c r="T416" s="152"/>
      <c r="U416" s="152"/>
      <c r="V416" s="152"/>
      <c r="W416" s="152"/>
      <c r="X416" s="152"/>
      <c r="Y416" s="152"/>
      <c r="Z416" s="155"/>
      <c r="AA416" s="155"/>
      <c r="AB416" s="155"/>
      <c r="AC416" s="151"/>
      <c r="AD416" s="156"/>
      <c r="AE416" s="157"/>
      <c r="AF416" s="152"/>
      <c r="AG416" s="152"/>
      <c r="AH416" s="152"/>
      <c r="AI416" s="152"/>
      <c r="AJ416" s="152"/>
      <c r="AK416" s="152"/>
      <c r="AL416" s="152"/>
      <c r="AM416" s="152"/>
      <c r="AN416" s="152"/>
      <c r="AO416" s="152"/>
      <c r="AP416" s="152"/>
      <c r="AQ416" s="152"/>
      <c r="AR416" s="152"/>
      <c r="AS416" s="152"/>
      <c r="AT416" s="152"/>
      <c r="AU416" s="152"/>
      <c r="AV416" s="11"/>
      <c r="AW416" s="11"/>
      <c r="AX416" s="11"/>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row>
    <row r="417" spans="1:128" ht="26.4">
      <c r="A417" s="150"/>
      <c r="B417" s="311" t="str">
        <f>CONCATENATE(B414,".3")</f>
        <v>A.II.6.6.6.10.3</v>
      </c>
      <c r="C417" s="277" t="s">
        <v>845</v>
      </c>
      <c r="D417" s="296" t="s">
        <v>608</v>
      </c>
      <c r="E417" s="294">
        <v>4</v>
      </c>
      <c r="F417" s="151" t="s">
        <v>939</v>
      </c>
      <c r="G417" s="151" t="s">
        <v>384</v>
      </c>
      <c r="H417" s="151">
        <v>626.6</v>
      </c>
      <c r="I417" s="230" t="s">
        <v>380</v>
      </c>
      <c r="J417" s="151"/>
      <c r="K417" s="152"/>
      <c r="L417" s="153"/>
      <c r="M417" s="152"/>
      <c r="N417" s="153"/>
      <c r="O417" s="152">
        <v>70</v>
      </c>
      <c r="P417" s="152">
        <v>75</v>
      </c>
      <c r="Q417" s="154"/>
      <c r="R417" s="154"/>
      <c r="S417" s="152"/>
      <c r="T417" s="152"/>
      <c r="U417" s="152"/>
      <c r="V417" s="152"/>
      <c r="W417" s="152"/>
      <c r="X417" s="152"/>
      <c r="Y417" s="152"/>
      <c r="Z417" s="155"/>
      <c r="AA417" s="155"/>
      <c r="AB417" s="155"/>
      <c r="AC417" s="151"/>
      <c r="AD417" s="156"/>
      <c r="AE417" s="157"/>
      <c r="AF417" s="152"/>
      <c r="AG417" s="152"/>
      <c r="AH417" s="152"/>
      <c r="AI417" s="152"/>
      <c r="AJ417" s="152"/>
      <c r="AK417" s="152"/>
      <c r="AL417" s="152"/>
      <c r="AM417" s="152"/>
      <c r="AN417" s="152"/>
      <c r="AO417" s="152"/>
      <c r="AP417" s="152"/>
      <c r="AQ417" s="152"/>
      <c r="AR417" s="152"/>
      <c r="AS417" s="152"/>
      <c r="AT417" s="152"/>
      <c r="AU417" s="152"/>
      <c r="AV417" s="11"/>
      <c r="AW417" s="11"/>
      <c r="AX417" s="11"/>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c r="CZ417" s="15"/>
      <c r="DA417" s="15"/>
      <c r="DB417" s="15"/>
      <c r="DC417" s="15"/>
      <c r="DD417" s="15"/>
      <c r="DE417" s="15"/>
      <c r="DF417" s="15"/>
      <c r="DG417" s="15"/>
      <c r="DH417" s="15"/>
      <c r="DI417" s="15"/>
      <c r="DJ417" s="15"/>
      <c r="DK417" s="15"/>
      <c r="DL417" s="15"/>
      <c r="DM417" s="15"/>
      <c r="DN417" s="15"/>
      <c r="DO417" s="15"/>
      <c r="DP417" s="15"/>
      <c r="DQ417" s="15"/>
      <c r="DR417" s="15"/>
      <c r="DS417" s="15"/>
      <c r="DT417" s="15"/>
      <c r="DU417" s="15"/>
      <c r="DV417" s="15"/>
      <c r="DW417" s="15"/>
      <c r="DX417" s="15"/>
    </row>
    <row r="418" spans="1:128" ht="25.5" customHeight="1">
      <c r="A418" s="150"/>
      <c r="B418" s="311" t="str">
        <f>CONCATENATE(B414,".4")</f>
        <v>A.II.6.6.6.10.4</v>
      </c>
      <c r="C418" s="277" t="s">
        <v>846</v>
      </c>
      <c r="D418" s="296" t="s">
        <v>796</v>
      </c>
      <c r="E418" s="294">
        <v>1</v>
      </c>
      <c r="F418" s="151" t="s">
        <v>534</v>
      </c>
      <c r="G418" s="151"/>
      <c r="H418" s="151"/>
      <c r="I418" s="151"/>
      <c r="J418" s="151"/>
      <c r="K418" s="152"/>
      <c r="L418" s="153"/>
      <c r="M418" s="152"/>
      <c r="N418" s="153"/>
      <c r="O418" s="152"/>
      <c r="P418" s="152"/>
      <c r="Q418" s="154"/>
      <c r="R418" s="154"/>
      <c r="S418" s="152"/>
      <c r="T418" s="152"/>
      <c r="U418" s="152"/>
      <c r="V418" s="152"/>
      <c r="W418" s="152"/>
      <c r="X418" s="152"/>
      <c r="Y418" s="152"/>
      <c r="Z418" s="155"/>
      <c r="AA418" s="155"/>
      <c r="AB418" s="155"/>
      <c r="AC418" s="151"/>
      <c r="AD418" s="156"/>
      <c r="AE418" s="157"/>
      <c r="AF418" s="152"/>
      <c r="AG418" s="152"/>
      <c r="AH418" s="152"/>
      <c r="AI418" s="152"/>
      <c r="AJ418" s="152"/>
      <c r="AK418" s="152"/>
      <c r="AL418" s="152"/>
      <c r="AM418" s="152"/>
      <c r="AN418" s="152"/>
      <c r="AO418" s="152"/>
      <c r="AP418" s="152"/>
      <c r="AQ418" s="152"/>
      <c r="AR418" s="152"/>
      <c r="AS418" s="152"/>
      <c r="AT418" s="152"/>
      <c r="AU418" s="152"/>
      <c r="AV418" s="11"/>
      <c r="AW418" s="11"/>
      <c r="AX418" s="11"/>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c r="CZ418" s="15"/>
      <c r="DA418" s="15"/>
      <c r="DB418" s="15"/>
      <c r="DC418" s="15"/>
      <c r="DD418" s="15"/>
      <c r="DE418" s="15"/>
      <c r="DF418" s="15"/>
      <c r="DG418" s="15"/>
      <c r="DH418" s="15"/>
      <c r="DI418" s="15"/>
      <c r="DJ418" s="15"/>
      <c r="DK418" s="15"/>
      <c r="DL418" s="15"/>
      <c r="DM418" s="15"/>
      <c r="DN418" s="15"/>
      <c r="DO418" s="15"/>
      <c r="DP418" s="15"/>
      <c r="DQ418" s="15"/>
      <c r="DR418" s="15"/>
      <c r="DS418" s="15"/>
      <c r="DT418" s="15"/>
      <c r="DU418" s="15"/>
      <c r="DV418" s="15"/>
      <c r="DW418" s="15"/>
      <c r="DX418" s="15"/>
    </row>
    <row r="419" spans="1:128" ht="26.4">
      <c r="A419" s="150"/>
      <c r="B419" s="311" t="str">
        <f>CONCATENATE(B414,".5")</f>
        <v>A.II.6.6.6.10.5</v>
      </c>
      <c r="C419" s="277" t="s">
        <v>847</v>
      </c>
      <c r="D419" s="296" t="s">
        <v>608</v>
      </c>
      <c r="E419" s="294">
        <v>12</v>
      </c>
      <c r="F419" s="151" t="s">
        <v>939</v>
      </c>
      <c r="G419" s="151"/>
      <c r="H419" s="151"/>
      <c r="I419" s="151"/>
      <c r="J419" s="151"/>
      <c r="K419" s="152"/>
      <c r="L419" s="153"/>
      <c r="M419" s="152"/>
      <c r="N419" s="153"/>
      <c r="O419" s="152"/>
      <c r="P419" s="152"/>
      <c r="Q419" s="154"/>
      <c r="R419" s="154"/>
      <c r="S419" s="152"/>
      <c r="T419" s="152"/>
      <c r="U419" s="152"/>
      <c r="V419" s="152"/>
      <c r="W419" s="152"/>
      <c r="X419" s="152"/>
      <c r="Y419" s="152"/>
      <c r="Z419" s="155"/>
      <c r="AA419" s="155"/>
      <c r="AB419" s="155"/>
      <c r="AC419" s="151"/>
      <c r="AD419" s="156"/>
      <c r="AE419" s="157"/>
      <c r="AF419" s="152"/>
      <c r="AG419" s="152"/>
      <c r="AH419" s="152"/>
      <c r="AI419" s="152"/>
      <c r="AJ419" s="152"/>
      <c r="AK419" s="152"/>
      <c r="AL419" s="152"/>
      <c r="AM419" s="152"/>
      <c r="AN419" s="152"/>
      <c r="AO419" s="152"/>
      <c r="AP419" s="152"/>
      <c r="AQ419" s="152"/>
      <c r="AR419" s="152"/>
      <c r="AS419" s="152"/>
      <c r="AT419" s="152"/>
      <c r="AU419" s="152"/>
      <c r="AV419" s="11"/>
      <c r="AW419" s="11"/>
      <c r="AX419" s="11"/>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c r="CZ419" s="15"/>
      <c r="DA419" s="15"/>
      <c r="DB419" s="15"/>
      <c r="DC419" s="15"/>
      <c r="DD419" s="15"/>
      <c r="DE419" s="15"/>
      <c r="DF419" s="15"/>
      <c r="DG419" s="15"/>
      <c r="DH419" s="15"/>
      <c r="DI419" s="15"/>
      <c r="DJ419" s="15"/>
      <c r="DK419" s="15"/>
      <c r="DL419" s="15"/>
      <c r="DM419" s="15"/>
      <c r="DN419" s="15"/>
      <c r="DO419" s="15"/>
      <c r="DP419" s="15"/>
      <c r="DQ419" s="15"/>
      <c r="DR419" s="15"/>
      <c r="DS419" s="15"/>
      <c r="DT419" s="15"/>
      <c r="DU419" s="15"/>
      <c r="DV419" s="15"/>
      <c r="DW419" s="15"/>
      <c r="DX419" s="15"/>
    </row>
    <row r="420" spans="1:128" ht="17.25" customHeight="1">
      <c r="A420" s="150"/>
      <c r="B420" s="311" t="str">
        <f>CONCATENATE(B362,".11")</f>
        <v>A.II.6.6.6.11</v>
      </c>
      <c r="C420" s="277" t="s">
        <v>848</v>
      </c>
      <c r="D420" s="296"/>
      <c r="E420" s="294"/>
      <c r="F420" s="151" t="s">
        <v>534</v>
      </c>
      <c r="G420" s="151"/>
      <c r="H420" s="151"/>
      <c r="I420" s="151"/>
      <c r="J420" s="151"/>
      <c r="K420" s="152"/>
      <c r="L420" s="153"/>
      <c r="M420" s="152"/>
      <c r="N420" s="153"/>
      <c r="O420" s="152"/>
      <c r="P420" s="152"/>
      <c r="Q420" s="154"/>
      <c r="R420" s="154"/>
      <c r="S420" s="152"/>
      <c r="T420" s="152"/>
      <c r="U420" s="152"/>
      <c r="V420" s="152"/>
      <c r="W420" s="152"/>
      <c r="X420" s="152"/>
      <c r="Y420" s="152"/>
      <c r="Z420" s="155"/>
      <c r="AA420" s="155"/>
      <c r="AB420" s="155"/>
      <c r="AC420" s="151"/>
      <c r="AD420" s="156"/>
      <c r="AE420" s="157"/>
      <c r="AF420" s="152"/>
      <c r="AG420" s="152"/>
      <c r="AH420" s="152"/>
      <c r="AI420" s="152"/>
      <c r="AJ420" s="152"/>
      <c r="AK420" s="152"/>
      <c r="AL420" s="152"/>
      <c r="AM420" s="152"/>
      <c r="AN420" s="152"/>
      <c r="AO420" s="152"/>
      <c r="AP420" s="152"/>
      <c r="AQ420" s="152"/>
      <c r="AR420" s="152"/>
      <c r="AS420" s="152"/>
      <c r="AT420" s="152"/>
      <c r="AU420" s="152"/>
      <c r="AV420" s="11"/>
      <c r="AW420" s="11"/>
      <c r="AX420" s="11"/>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c r="CZ420" s="15"/>
      <c r="DA420" s="15"/>
      <c r="DB420" s="15"/>
      <c r="DC420" s="15"/>
      <c r="DD420" s="15"/>
      <c r="DE420" s="15"/>
      <c r="DF420" s="15"/>
      <c r="DG420" s="15"/>
      <c r="DH420" s="15"/>
      <c r="DI420" s="15"/>
      <c r="DJ420" s="15"/>
      <c r="DK420" s="15"/>
      <c r="DL420" s="15"/>
      <c r="DM420" s="15"/>
      <c r="DN420" s="15"/>
      <c r="DO420" s="15"/>
      <c r="DP420" s="15"/>
      <c r="DQ420" s="15"/>
      <c r="DR420" s="15"/>
      <c r="DS420" s="15"/>
      <c r="DT420" s="15"/>
      <c r="DU420" s="15"/>
      <c r="DV420" s="15"/>
      <c r="DW420" s="15"/>
      <c r="DX420" s="15"/>
    </row>
    <row r="421" spans="1:128" ht="66">
      <c r="A421" s="150"/>
      <c r="B421" s="311" t="str">
        <f>CONCATENATE(B420,".1")</f>
        <v>A.II.6.6.6.11.1</v>
      </c>
      <c r="C421" s="277" t="s">
        <v>802</v>
      </c>
      <c r="D421" s="296" t="s">
        <v>608</v>
      </c>
      <c r="E421" s="294">
        <v>1</v>
      </c>
      <c r="F421" s="151" t="s">
        <v>939</v>
      </c>
      <c r="G421" s="151"/>
      <c r="H421" s="151"/>
      <c r="I421" s="151"/>
      <c r="J421" s="151"/>
      <c r="K421" s="152"/>
      <c r="L421" s="153"/>
      <c r="M421" s="152"/>
      <c r="N421" s="153"/>
      <c r="O421" s="152"/>
      <c r="P421" s="152"/>
      <c r="Q421" s="154"/>
      <c r="R421" s="154"/>
      <c r="S421" s="152"/>
      <c r="T421" s="152"/>
      <c r="U421" s="152"/>
      <c r="V421" s="152"/>
      <c r="W421" s="152"/>
      <c r="X421" s="152"/>
      <c r="Y421" s="152"/>
      <c r="Z421" s="155"/>
      <c r="AA421" s="155"/>
      <c r="AB421" s="155"/>
      <c r="AC421" s="151"/>
      <c r="AD421" s="156"/>
      <c r="AE421" s="157"/>
      <c r="AF421" s="152"/>
      <c r="AG421" s="152"/>
      <c r="AH421" s="152"/>
      <c r="AI421" s="152"/>
      <c r="AJ421" s="152"/>
      <c r="AK421" s="152"/>
      <c r="AL421" s="152"/>
      <c r="AM421" s="152"/>
      <c r="AN421" s="152"/>
      <c r="AO421" s="152"/>
      <c r="AP421" s="152"/>
      <c r="AQ421" s="152"/>
      <c r="AR421" s="152"/>
      <c r="AS421" s="152"/>
      <c r="AT421" s="152"/>
      <c r="AU421" s="152"/>
      <c r="AV421" s="11"/>
      <c r="AW421" s="11"/>
      <c r="AX421" s="11"/>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row>
    <row r="422" spans="1:128" ht="51" customHeight="1">
      <c r="A422" s="150"/>
      <c r="B422" s="311" t="str">
        <f>CONCATENATE(B420,".2")</f>
        <v>A.II.6.6.6.11.2</v>
      </c>
      <c r="C422" s="277" t="s">
        <v>803</v>
      </c>
      <c r="D422" s="296" t="s">
        <v>602</v>
      </c>
      <c r="E422" s="294">
        <v>2</v>
      </c>
      <c r="F422" s="151" t="s">
        <v>534</v>
      </c>
      <c r="G422" s="151"/>
      <c r="H422" s="151"/>
      <c r="I422" s="151"/>
      <c r="J422" s="151"/>
      <c r="K422" s="152"/>
      <c r="L422" s="153"/>
      <c r="M422" s="152"/>
      <c r="N422" s="153"/>
      <c r="O422" s="152"/>
      <c r="P422" s="152"/>
      <c r="Q422" s="154"/>
      <c r="R422" s="154"/>
      <c r="S422" s="152"/>
      <c r="T422" s="152"/>
      <c r="U422" s="152"/>
      <c r="V422" s="152"/>
      <c r="W422" s="152"/>
      <c r="X422" s="152"/>
      <c r="Y422" s="152"/>
      <c r="Z422" s="155"/>
      <c r="AA422" s="155"/>
      <c r="AB422" s="155"/>
      <c r="AC422" s="151"/>
      <c r="AD422" s="156"/>
      <c r="AE422" s="157"/>
      <c r="AF422" s="152"/>
      <c r="AG422" s="152"/>
      <c r="AH422" s="152"/>
      <c r="AI422" s="152"/>
      <c r="AJ422" s="152"/>
      <c r="AK422" s="152"/>
      <c r="AL422" s="152"/>
      <c r="AM422" s="152"/>
      <c r="AN422" s="152"/>
      <c r="AO422" s="152"/>
      <c r="AP422" s="152"/>
      <c r="AQ422" s="152"/>
      <c r="AR422" s="152"/>
      <c r="AS422" s="152"/>
      <c r="AT422" s="152"/>
      <c r="AU422" s="152"/>
      <c r="AV422" s="11"/>
      <c r="AW422" s="11"/>
      <c r="AX422" s="11"/>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row>
    <row r="423" spans="1:128" ht="114.75" customHeight="1">
      <c r="A423" s="150"/>
      <c r="B423" s="311" t="str">
        <f>CONCATENATE(B420,".3")</f>
        <v>A.II.6.6.6.11.3</v>
      </c>
      <c r="C423" s="277" t="s">
        <v>849</v>
      </c>
      <c r="D423" s="296" t="s">
        <v>374</v>
      </c>
      <c r="E423" s="294">
        <v>150</v>
      </c>
      <c r="F423" s="151" t="s">
        <v>940</v>
      </c>
      <c r="G423" s="151"/>
      <c r="H423" s="151"/>
      <c r="I423" s="151"/>
      <c r="J423" s="151"/>
      <c r="K423" s="152"/>
      <c r="L423" s="153"/>
      <c r="M423" s="152"/>
      <c r="N423" s="153"/>
      <c r="O423" s="152"/>
      <c r="P423" s="152"/>
      <c r="Q423" s="154"/>
      <c r="R423" s="154"/>
      <c r="S423" s="152"/>
      <c r="T423" s="152"/>
      <c r="U423" s="152"/>
      <c r="V423" s="152"/>
      <c r="W423" s="152"/>
      <c r="X423" s="152"/>
      <c r="Y423" s="152"/>
      <c r="Z423" s="155"/>
      <c r="AA423" s="155"/>
      <c r="AB423" s="155"/>
      <c r="AC423" s="151"/>
      <c r="AD423" s="156"/>
      <c r="AE423" s="157"/>
      <c r="AF423" s="152"/>
      <c r="AG423" s="152"/>
      <c r="AH423" s="152"/>
      <c r="AI423" s="152"/>
      <c r="AJ423" s="152"/>
      <c r="AK423" s="152"/>
      <c r="AL423" s="152"/>
      <c r="AM423" s="152"/>
      <c r="AN423" s="152"/>
      <c r="AO423" s="152"/>
      <c r="AP423" s="152"/>
      <c r="AQ423" s="152"/>
      <c r="AR423" s="152"/>
      <c r="AS423" s="152"/>
      <c r="AT423" s="152"/>
      <c r="AU423" s="152"/>
      <c r="AV423" s="11"/>
      <c r="AW423" s="11"/>
      <c r="AX423" s="11"/>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row>
    <row r="424" spans="1:128" ht="51" customHeight="1">
      <c r="A424" s="150"/>
      <c r="B424" s="311" t="str">
        <f>CONCATENATE(B420,".4")</f>
        <v>A.II.6.6.6.11.4</v>
      </c>
      <c r="C424" s="277" t="s">
        <v>850</v>
      </c>
      <c r="D424" s="296" t="s">
        <v>796</v>
      </c>
      <c r="E424" s="294">
        <v>1</v>
      </c>
      <c r="F424" s="151" t="s">
        <v>534</v>
      </c>
      <c r="G424" s="151"/>
      <c r="H424" s="151"/>
      <c r="I424" s="151"/>
      <c r="J424" s="151"/>
      <c r="K424" s="152"/>
      <c r="L424" s="153"/>
      <c r="M424" s="152"/>
      <c r="N424" s="153"/>
      <c r="O424" s="152"/>
      <c r="P424" s="152"/>
      <c r="Q424" s="154"/>
      <c r="R424" s="154"/>
      <c r="S424" s="152"/>
      <c r="T424" s="152"/>
      <c r="U424" s="152"/>
      <c r="V424" s="152"/>
      <c r="W424" s="152"/>
      <c r="X424" s="152"/>
      <c r="Y424" s="152"/>
      <c r="Z424" s="155"/>
      <c r="AA424" s="155"/>
      <c r="AB424" s="155"/>
      <c r="AC424" s="151"/>
      <c r="AD424" s="156"/>
      <c r="AE424" s="157"/>
      <c r="AF424" s="152"/>
      <c r="AG424" s="152"/>
      <c r="AH424" s="152"/>
      <c r="AI424" s="152"/>
      <c r="AJ424" s="152"/>
      <c r="AK424" s="152"/>
      <c r="AL424" s="152"/>
      <c r="AM424" s="152"/>
      <c r="AN424" s="152"/>
      <c r="AO424" s="152"/>
      <c r="AP424" s="152"/>
      <c r="AQ424" s="152"/>
      <c r="AR424" s="152"/>
      <c r="AS424" s="152"/>
      <c r="AT424" s="152"/>
      <c r="AU424" s="152"/>
      <c r="AV424" s="11"/>
      <c r="AW424" s="11"/>
      <c r="AX424" s="11"/>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row>
    <row r="425" spans="1:128" ht="38.25" customHeight="1">
      <c r="A425" s="150"/>
      <c r="B425" s="311" t="str">
        <f>CONCATENATE(B420,".5")</f>
        <v>A.II.6.6.6.11.5</v>
      </c>
      <c r="C425" s="277" t="s">
        <v>851</v>
      </c>
      <c r="D425" s="296" t="s">
        <v>374</v>
      </c>
      <c r="E425" s="294">
        <v>50</v>
      </c>
      <c r="F425" s="151" t="s">
        <v>940</v>
      </c>
      <c r="G425" s="151"/>
      <c r="H425" s="151"/>
      <c r="I425" s="151"/>
      <c r="J425" s="151"/>
      <c r="K425" s="152"/>
      <c r="L425" s="153"/>
      <c r="M425" s="152"/>
      <c r="N425" s="153"/>
      <c r="O425" s="152"/>
      <c r="P425" s="152"/>
      <c r="Q425" s="154"/>
      <c r="R425" s="154"/>
      <c r="S425" s="152"/>
      <c r="T425" s="152"/>
      <c r="U425" s="152"/>
      <c r="V425" s="152"/>
      <c r="W425" s="152"/>
      <c r="X425" s="152"/>
      <c r="Y425" s="152"/>
      <c r="Z425" s="155"/>
      <c r="AA425" s="155"/>
      <c r="AB425" s="155"/>
      <c r="AC425" s="151"/>
      <c r="AD425" s="156"/>
      <c r="AE425" s="157"/>
      <c r="AF425" s="152"/>
      <c r="AG425" s="152"/>
      <c r="AH425" s="152"/>
      <c r="AI425" s="152"/>
      <c r="AJ425" s="152"/>
      <c r="AK425" s="152"/>
      <c r="AL425" s="152"/>
      <c r="AM425" s="152"/>
      <c r="AN425" s="152"/>
      <c r="AO425" s="152"/>
      <c r="AP425" s="152"/>
      <c r="AQ425" s="152"/>
      <c r="AR425" s="152"/>
      <c r="AS425" s="152"/>
      <c r="AT425" s="152"/>
      <c r="AU425" s="152"/>
      <c r="AV425" s="11"/>
      <c r="AW425" s="11"/>
      <c r="AX425" s="11"/>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row>
    <row r="426" spans="1:128" ht="26.4">
      <c r="A426" s="150"/>
      <c r="B426" s="311" t="str">
        <f>CONCATENATE(B420,".6")</f>
        <v>A.II.6.6.6.11.6</v>
      </c>
      <c r="C426" s="277" t="s">
        <v>852</v>
      </c>
      <c r="D426" s="296" t="s">
        <v>608</v>
      </c>
      <c r="E426" s="294">
        <v>1</v>
      </c>
      <c r="F426" s="151" t="s">
        <v>939</v>
      </c>
      <c r="G426" s="151"/>
      <c r="H426" s="151"/>
      <c r="I426" s="151"/>
      <c r="J426" s="151"/>
      <c r="K426" s="152"/>
      <c r="L426" s="153"/>
      <c r="M426" s="152"/>
      <c r="N426" s="153"/>
      <c r="O426" s="152"/>
      <c r="P426" s="152"/>
      <c r="Q426" s="154"/>
      <c r="R426" s="154"/>
      <c r="S426" s="152"/>
      <c r="T426" s="152"/>
      <c r="U426" s="152"/>
      <c r="V426" s="152"/>
      <c r="W426" s="152"/>
      <c r="X426" s="152"/>
      <c r="Y426" s="152"/>
      <c r="Z426" s="155"/>
      <c r="AA426" s="155"/>
      <c r="AB426" s="155"/>
      <c r="AC426" s="151"/>
      <c r="AD426" s="156"/>
      <c r="AE426" s="157"/>
      <c r="AF426" s="152"/>
      <c r="AG426" s="152"/>
      <c r="AH426" s="152"/>
      <c r="AI426" s="152"/>
      <c r="AJ426" s="152"/>
      <c r="AK426" s="152"/>
      <c r="AL426" s="152"/>
      <c r="AM426" s="152"/>
      <c r="AN426" s="152"/>
      <c r="AO426" s="152"/>
      <c r="AP426" s="152"/>
      <c r="AQ426" s="152"/>
      <c r="AR426" s="152"/>
      <c r="AS426" s="152"/>
      <c r="AT426" s="152"/>
      <c r="AU426" s="152"/>
      <c r="AV426" s="11"/>
      <c r="AW426" s="11"/>
      <c r="AX426" s="11"/>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row>
    <row r="427" spans="1:128" ht="39.6">
      <c r="A427" s="150"/>
      <c r="B427" s="311" t="str">
        <f>CONCATENATE(B420,".7")</f>
        <v>A.II.6.6.6.11.7</v>
      </c>
      <c r="C427" s="277" t="s">
        <v>853</v>
      </c>
      <c r="D427" s="296" t="s">
        <v>608</v>
      </c>
      <c r="E427" s="294">
        <v>1</v>
      </c>
      <c r="F427" s="151" t="s">
        <v>939</v>
      </c>
      <c r="G427" s="151"/>
      <c r="H427" s="151"/>
      <c r="I427" s="151"/>
      <c r="J427" s="151"/>
      <c r="K427" s="152"/>
      <c r="L427" s="153"/>
      <c r="M427" s="152"/>
      <c r="N427" s="153"/>
      <c r="O427" s="152"/>
      <c r="P427" s="152"/>
      <c r="Q427" s="154"/>
      <c r="R427" s="154"/>
      <c r="S427" s="152"/>
      <c r="T427" s="152"/>
      <c r="U427" s="152"/>
      <c r="V427" s="152"/>
      <c r="W427" s="152"/>
      <c r="X427" s="152"/>
      <c r="Y427" s="152"/>
      <c r="Z427" s="155"/>
      <c r="AA427" s="155"/>
      <c r="AB427" s="155"/>
      <c r="AC427" s="151"/>
      <c r="AD427" s="156"/>
      <c r="AE427" s="157"/>
      <c r="AF427" s="152"/>
      <c r="AG427" s="152"/>
      <c r="AH427" s="152"/>
      <c r="AI427" s="152"/>
      <c r="AJ427" s="152"/>
      <c r="AK427" s="152"/>
      <c r="AL427" s="152"/>
      <c r="AM427" s="152"/>
      <c r="AN427" s="152"/>
      <c r="AO427" s="152"/>
      <c r="AP427" s="152"/>
      <c r="AQ427" s="152"/>
      <c r="AR427" s="152"/>
      <c r="AS427" s="152"/>
      <c r="AT427" s="152"/>
      <c r="AU427" s="152"/>
      <c r="AV427" s="11"/>
      <c r="AW427" s="11"/>
      <c r="AX427" s="11"/>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row>
    <row r="428" spans="1:128" ht="38.25" customHeight="1">
      <c r="A428" s="150"/>
      <c r="B428" s="311" t="str">
        <f>CONCATENATE(B420,".8")</f>
        <v>A.II.6.6.6.11.8</v>
      </c>
      <c r="C428" s="277" t="s">
        <v>854</v>
      </c>
      <c r="D428" s="296" t="s">
        <v>602</v>
      </c>
      <c r="E428" s="294">
        <v>1</v>
      </c>
      <c r="F428" s="151" t="s">
        <v>534</v>
      </c>
      <c r="G428" s="151"/>
      <c r="H428" s="151"/>
      <c r="I428" s="151"/>
      <c r="J428" s="151"/>
      <c r="K428" s="152"/>
      <c r="L428" s="153"/>
      <c r="M428" s="152"/>
      <c r="N428" s="153"/>
      <c r="O428" s="152"/>
      <c r="P428" s="152"/>
      <c r="Q428" s="154"/>
      <c r="R428" s="154"/>
      <c r="S428" s="152"/>
      <c r="T428" s="152"/>
      <c r="U428" s="152"/>
      <c r="V428" s="152"/>
      <c r="W428" s="152"/>
      <c r="X428" s="152"/>
      <c r="Y428" s="152"/>
      <c r="Z428" s="155"/>
      <c r="AA428" s="155"/>
      <c r="AB428" s="155"/>
      <c r="AC428" s="151"/>
      <c r="AD428" s="156"/>
      <c r="AE428" s="157"/>
      <c r="AF428" s="152"/>
      <c r="AG428" s="152"/>
      <c r="AH428" s="152"/>
      <c r="AI428" s="152"/>
      <c r="AJ428" s="152"/>
      <c r="AK428" s="152"/>
      <c r="AL428" s="152"/>
      <c r="AM428" s="152"/>
      <c r="AN428" s="152"/>
      <c r="AO428" s="152"/>
      <c r="AP428" s="152"/>
      <c r="AQ428" s="152"/>
      <c r="AR428" s="152"/>
      <c r="AS428" s="152"/>
      <c r="AT428" s="152"/>
      <c r="AU428" s="152"/>
      <c r="AV428" s="11"/>
      <c r="AW428" s="11"/>
      <c r="AX428" s="11"/>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row>
    <row r="429" spans="1:128" ht="17.25" customHeight="1">
      <c r="A429" s="150"/>
      <c r="B429" s="288" t="str">
        <f>+CONCATENATE(LEFT(B310,LEN(B310)-1),VALUE(RIGHT(B310,1))+1)</f>
        <v>A.II.6.7</v>
      </c>
      <c r="C429" s="317" t="s">
        <v>855</v>
      </c>
      <c r="D429" s="296"/>
      <c r="E429" s="294"/>
      <c r="F429" s="151" t="s">
        <v>534</v>
      </c>
      <c r="G429" s="151"/>
      <c r="H429" s="151"/>
      <c r="I429" s="151"/>
      <c r="J429" s="151"/>
      <c r="K429" s="152"/>
      <c r="L429" s="153"/>
      <c r="M429" s="152"/>
      <c r="N429" s="153"/>
      <c r="O429" s="152"/>
      <c r="P429" s="152"/>
      <c r="Q429" s="154"/>
      <c r="R429" s="154"/>
      <c r="S429" s="152"/>
      <c r="T429" s="152"/>
      <c r="U429" s="152"/>
      <c r="V429" s="152"/>
      <c r="W429" s="152"/>
      <c r="X429" s="152"/>
      <c r="Y429" s="152"/>
      <c r="Z429" s="155"/>
      <c r="AA429" s="155"/>
      <c r="AB429" s="155"/>
      <c r="AC429" s="151"/>
      <c r="AD429" s="156"/>
      <c r="AE429" s="157"/>
      <c r="AF429" s="152"/>
      <c r="AG429" s="152"/>
      <c r="AH429" s="152"/>
      <c r="AI429" s="152"/>
      <c r="AJ429" s="152"/>
      <c r="AK429" s="152"/>
      <c r="AL429" s="152"/>
      <c r="AM429" s="152"/>
      <c r="AN429" s="152"/>
      <c r="AO429" s="152"/>
      <c r="AP429" s="152"/>
      <c r="AQ429" s="152"/>
      <c r="AR429" s="152"/>
      <c r="AS429" s="152"/>
      <c r="AT429" s="152"/>
      <c r="AU429" s="152"/>
      <c r="AV429" s="11"/>
      <c r="AW429" s="11"/>
      <c r="AX429" s="11"/>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row>
    <row r="430" spans="1:128" ht="17.25" customHeight="1">
      <c r="A430" s="150"/>
      <c r="B430" s="311" t="str">
        <f>CONCATENATE(B429,".1")</f>
        <v>A.II.6.7.1</v>
      </c>
      <c r="C430" s="277" t="s">
        <v>856</v>
      </c>
      <c r="D430" s="278">
        <v>0</v>
      </c>
      <c r="E430" s="294">
        <v>0</v>
      </c>
      <c r="F430" s="151" t="s">
        <v>534</v>
      </c>
      <c r="G430" s="151"/>
      <c r="H430" s="151"/>
      <c r="I430" s="151"/>
      <c r="J430" s="151"/>
      <c r="K430" s="152"/>
      <c r="L430" s="153"/>
      <c r="M430" s="152"/>
      <c r="N430" s="153"/>
      <c r="O430" s="152"/>
      <c r="P430" s="152"/>
      <c r="Q430" s="154"/>
      <c r="R430" s="154"/>
      <c r="S430" s="152"/>
      <c r="T430" s="152"/>
      <c r="U430" s="152"/>
      <c r="V430" s="152"/>
      <c r="W430" s="152"/>
      <c r="X430" s="152"/>
      <c r="Y430" s="152"/>
      <c r="Z430" s="155"/>
      <c r="AA430" s="155"/>
      <c r="AB430" s="155"/>
      <c r="AC430" s="151"/>
      <c r="AD430" s="156"/>
      <c r="AE430" s="157"/>
      <c r="AF430" s="152"/>
      <c r="AG430" s="152"/>
      <c r="AH430" s="152"/>
      <c r="AI430" s="152"/>
      <c r="AJ430" s="152"/>
      <c r="AK430" s="152"/>
      <c r="AL430" s="152"/>
      <c r="AM430" s="152"/>
      <c r="AN430" s="152"/>
      <c r="AO430" s="152"/>
      <c r="AP430" s="152"/>
      <c r="AQ430" s="152"/>
      <c r="AR430" s="152"/>
      <c r="AS430" s="152"/>
      <c r="AT430" s="152"/>
      <c r="AU430" s="152"/>
      <c r="AV430" s="11"/>
      <c r="AW430" s="11"/>
      <c r="AX430" s="11"/>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row>
    <row r="431" spans="1:128" ht="38.25" customHeight="1">
      <c r="A431" s="150"/>
      <c r="B431" s="311" t="str">
        <f>CONCATENATE(B430,".1")</f>
        <v>A.II.6.7.1.1</v>
      </c>
      <c r="C431" s="277" t="s">
        <v>857</v>
      </c>
      <c r="D431" s="278" t="s">
        <v>630</v>
      </c>
      <c r="E431" s="294">
        <v>8.1999999999999993</v>
      </c>
      <c r="F431" s="151" t="s">
        <v>517</v>
      </c>
      <c r="G431" s="151"/>
      <c r="H431" s="151"/>
      <c r="I431" s="151"/>
      <c r="J431" s="151"/>
      <c r="K431" s="152"/>
      <c r="L431" s="153"/>
      <c r="M431" s="152"/>
      <c r="N431" s="153"/>
      <c r="O431" s="152"/>
      <c r="P431" s="152"/>
      <c r="Q431" s="154"/>
      <c r="R431" s="154"/>
      <c r="S431" s="152"/>
      <c r="T431" s="152"/>
      <c r="U431" s="152"/>
      <c r="V431" s="152"/>
      <c r="W431" s="152"/>
      <c r="X431" s="152"/>
      <c r="Y431" s="152"/>
      <c r="Z431" s="155"/>
      <c r="AA431" s="155"/>
      <c r="AB431" s="155"/>
      <c r="AC431" s="151"/>
      <c r="AD431" s="156"/>
      <c r="AE431" s="157"/>
      <c r="AF431" s="152"/>
      <c r="AG431" s="152"/>
      <c r="AH431" s="152"/>
      <c r="AI431" s="152"/>
      <c r="AJ431" s="152"/>
      <c r="AK431" s="152"/>
      <c r="AL431" s="152"/>
      <c r="AM431" s="152"/>
      <c r="AN431" s="152"/>
      <c r="AO431" s="152"/>
      <c r="AP431" s="152"/>
      <c r="AQ431" s="152"/>
      <c r="AR431" s="152"/>
      <c r="AS431" s="152"/>
      <c r="AT431" s="152"/>
      <c r="AU431" s="152"/>
      <c r="AV431" s="11"/>
      <c r="AW431" s="11"/>
      <c r="AX431" s="11"/>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c r="CZ431" s="15"/>
      <c r="DA431" s="15"/>
      <c r="DB431" s="15"/>
      <c r="DC431" s="15"/>
      <c r="DD431" s="15"/>
      <c r="DE431" s="15"/>
      <c r="DF431" s="15"/>
      <c r="DG431" s="15"/>
      <c r="DH431" s="15"/>
      <c r="DI431" s="15"/>
      <c r="DJ431" s="15"/>
      <c r="DK431" s="15"/>
      <c r="DL431" s="15"/>
      <c r="DM431" s="15"/>
      <c r="DN431" s="15"/>
      <c r="DO431" s="15"/>
      <c r="DP431" s="15"/>
      <c r="DQ431" s="15"/>
      <c r="DR431" s="15"/>
      <c r="DS431" s="15"/>
      <c r="DT431" s="15"/>
      <c r="DU431" s="15"/>
      <c r="DV431" s="15"/>
      <c r="DW431" s="15"/>
      <c r="DX431" s="15"/>
    </row>
    <row r="432" spans="1:128" ht="66">
      <c r="A432" s="150"/>
      <c r="B432" s="311" t="str">
        <f>CONCATENATE(B431,".1")</f>
        <v>A.II.6.7.1.1.1</v>
      </c>
      <c r="C432" s="277" t="s">
        <v>858</v>
      </c>
      <c r="D432" s="278" t="s">
        <v>608</v>
      </c>
      <c r="E432" s="294">
        <v>1</v>
      </c>
      <c r="F432" s="151" t="s">
        <v>939</v>
      </c>
      <c r="G432" s="151"/>
      <c r="H432" s="151"/>
      <c r="I432" s="151"/>
      <c r="J432" s="151"/>
      <c r="K432" s="152"/>
      <c r="L432" s="153"/>
      <c r="M432" s="152"/>
      <c r="N432" s="153"/>
      <c r="O432" s="152"/>
      <c r="P432" s="152"/>
      <c r="Q432" s="154"/>
      <c r="R432" s="154"/>
      <c r="S432" s="152"/>
      <c r="T432" s="152"/>
      <c r="U432" s="152"/>
      <c r="V432" s="152"/>
      <c r="W432" s="152"/>
      <c r="X432" s="152"/>
      <c r="Y432" s="152"/>
      <c r="Z432" s="155"/>
      <c r="AA432" s="155"/>
      <c r="AB432" s="155"/>
      <c r="AC432" s="151"/>
      <c r="AD432" s="156"/>
      <c r="AE432" s="157"/>
      <c r="AF432" s="152"/>
      <c r="AG432" s="152"/>
      <c r="AH432" s="152"/>
      <c r="AI432" s="152"/>
      <c r="AJ432" s="152"/>
      <c r="AK432" s="152"/>
      <c r="AL432" s="152"/>
      <c r="AM432" s="152"/>
      <c r="AN432" s="152"/>
      <c r="AO432" s="152"/>
      <c r="AP432" s="152"/>
      <c r="AQ432" s="152"/>
      <c r="AR432" s="152"/>
      <c r="AS432" s="152"/>
      <c r="AT432" s="152"/>
      <c r="AU432" s="152"/>
      <c r="AV432" s="11"/>
      <c r="AW432" s="11"/>
      <c r="AX432" s="11"/>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row>
    <row r="433" spans="1:128" ht="51" customHeight="1">
      <c r="A433" s="150"/>
      <c r="B433" s="311" t="str">
        <f>+CONCATENATE(LEFT(B432,LEN(B432)-1),VALUE(RIGHT(B432,1))+1)</f>
        <v>A.II.6.7.1.1.2</v>
      </c>
      <c r="C433" s="277" t="s">
        <v>859</v>
      </c>
      <c r="D433" s="278" t="s">
        <v>630</v>
      </c>
      <c r="E433" s="294">
        <v>8.1999999999999993</v>
      </c>
      <c r="F433" s="151" t="s">
        <v>517</v>
      </c>
      <c r="G433" s="151"/>
      <c r="H433" s="151"/>
      <c r="I433" s="151"/>
      <c r="J433" s="151"/>
      <c r="K433" s="152"/>
      <c r="L433" s="153"/>
      <c r="M433" s="152"/>
      <c r="N433" s="153"/>
      <c r="O433" s="152"/>
      <c r="P433" s="152"/>
      <c r="Q433" s="154"/>
      <c r="R433" s="154"/>
      <c r="S433" s="152"/>
      <c r="T433" s="152"/>
      <c r="U433" s="152"/>
      <c r="V433" s="152"/>
      <c r="W433" s="152"/>
      <c r="X433" s="152"/>
      <c r="Y433" s="152"/>
      <c r="Z433" s="155"/>
      <c r="AA433" s="155"/>
      <c r="AB433" s="155"/>
      <c r="AC433" s="151"/>
      <c r="AD433" s="156"/>
      <c r="AE433" s="157"/>
      <c r="AF433" s="152"/>
      <c r="AG433" s="152"/>
      <c r="AH433" s="152"/>
      <c r="AI433" s="152"/>
      <c r="AJ433" s="152"/>
      <c r="AK433" s="152"/>
      <c r="AL433" s="152"/>
      <c r="AM433" s="152"/>
      <c r="AN433" s="152"/>
      <c r="AO433" s="152"/>
      <c r="AP433" s="152"/>
      <c r="AQ433" s="152"/>
      <c r="AR433" s="152"/>
      <c r="AS433" s="152"/>
      <c r="AT433" s="152"/>
      <c r="AU433" s="152"/>
      <c r="AV433" s="11"/>
      <c r="AW433" s="11"/>
      <c r="AX433" s="11"/>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c r="CZ433" s="15"/>
      <c r="DA433" s="15"/>
      <c r="DB433" s="15"/>
      <c r="DC433" s="15"/>
      <c r="DD433" s="15"/>
      <c r="DE433" s="15"/>
      <c r="DF433" s="15"/>
      <c r="DG433" s="15"/>
      <c r="DH433" s="15"/>
      <c r="DI433" s="15"/>
      <c r="DJ433" s="15"/>
      <c r="DK433" s="15"/>
      <c r="DL433" s="15"/>
      <c r="DM433" s="15"/>
      <c r="DN433" s="15"/>
      <c r="DO433" s="15"/>
      <c r="DP433" s="15"/>
      <c r="DQ433" s="15"/>
      <c r="DR433" s="15"/>
      <c r="DS433" s="15"/>
      <c r="DT433" s="15"/>
      <c r="DU433" s="15"/>
      <c r="DV433" s="15"/>
      <c r="DW433" s="15"/>
      <c r="DX433" s="15"/>
    </row>
    <row r="434" spans="1:128" ht="17.25" customHeight="1">
      <c r="A434" s="150"/>
      <c r="B434" s="311" t="str">
        <f>+CONCATENATE(LEFT(B430,LEN(B430)-1),VALUE(RIGHT(B430,1))+1)</f>
        <v>A.II.6.7.2</v>
      </c>
      <c r="C434" s="277" t="s">
        <v>663</v>
      </c>
      <c r="D434" s="278">
        <v>0</v>
      </c>
      <c r="E434" s="294">
        <v>0</v>
      </c>
      <c r="F434" s="151" t="s">
        <v>534</v>
      </c>
      <c r="G434" s="151"/>
      <c r="H434" s="151"/>
      <c r="I434" s="151"/>
      <c r="J434" s="151"/>
      <c r="K434" s="152"/>
      <c r="L434" s="153"/>
      <c r="M434" s="152"/>
      <c r="N434" s="153"/>
      <c r="O434" s="152"/>
      <c r="P434" s="152"/>
      <c r="Q434" s="154"/>
      <c r="R434" s="154"/>
      <c r="S434" s="152"/>
      <c r="T434" s="152"/>
      <c r="U434" s="152"/>
      <c r="V434" s="152"/>
      <c r="W434" s="152"/>
      <c r="X434" s="152"/>
      <c r="Y434" s="152"/>
      <c r="Z434" s="155"/>
      <c r="AA434" s="155"/>
      <c r="AB434" s="155"/>
      <c r="AC434" s="151"/>
      <c r="AD434" s="156"/>
      <c r="AE434" s="157"/>
      <c r="AF434" s="152"/>
      <c r="AG434" s="152"/>
      <c r="AH434" s="152"/>
      <c r="AI434" s="152"/>
      <c r="AJ434" s="152"/>
      <c r="AK434" s="152"/>
      <c r="AL434" s="152"/>
      <c r="AM434" s="152"/>
      <c r="AN434" s="152"/>
      <c r="AO434" s="152"/>
      <c r="AP434" s="152"/>
      <c r="AQ434" s="152"/>
      <c r="AR434" s="152"/>
      <c r="AS434" s="152"/>
      <c r="AT434" s="152"/>
      <c r="AU434" s="152"/>
      <c r="AV434" s="11"/>
      <c r="AW434" s="11"/>
      <c r="AX434" s="11"/>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c r="CZ434" s="15"/>
      <c r="DA434" s="15"/>
      <c r="DB434" s="15"/>
      <c r="DC434" s="15"/>
      <c r="DD434" s="15"/>
      <c r="DE434" s="15"/>
      <c r="DF434" s="15"/>
      <c r="DG434" s="15"/>
      <c r="DH434" s="15"/>
      <c r="DI434" s="15"/>
      <c r="DJ434" s="15"/>
      <c r="DK434" s="15"/>
      <c r="DL434" s="15"/>
      <c r="DM434" s="15"/>
      <c r="DN434" s="15"/>
      <c r="DO434" s="15"/>
      <c r="DP434" s="15"/>
      <c r="DQ434" s="15"/>
      <c r="DR434" s="15"/>
      <c r="DS434" s="15"/>
      <c r="DT434" s="15"/>
      <c r="DU434" s="15"/>
      <c r="DV434" s="15"/>
      <c r="DW434" s="15"/>
      <c r="DX434" s="15"/>
    </row>
    <row r="435" spans="1:128" ht="153" customHeight="1">
      <c r="A435" s="150"/>
      <c r="B435" s="311" t="str">
        <f>CONCATENATE(B434,".1")</f>
        <v>A.II.6.7.2.1</v>
      </c>
      <c r="C435" s="277" t="s">
        <v>664</v>
      </c>
      <c r="D435" s="278"/>
      <c r="E435" s="294"/>
      <c r="F435" s="151" t="s">
        <v>534</v>
      </c>
      <c r="G435" s="151"/>
      <c r="H435" s="151"/>
      <c r="I435" s="151"/>
      <c r="J435" s="151"/>
      <c r="K435" s="152"/>
      <c r="L435" s="153"/>
      <c r="M435" s="152"/>
      <c r="N435" s="153"/>
      <c r="O435" s="152"/>
      <c r="P435" s="152"/>
      <c r="Q435" s="154"/>
      <c r="R435" s="154"/>
      <c r="S435" s="152"/>
      <c r="T435" s="152"/>
      <c r="U435" s="152"/>
      <c r="V435" s="152"/>
      <c r="W435" s="152"/>
      <c r="X435" s="152"/>
      <c r="Y435" s="152"/>
      <c r="Z435" s="155"/>
      <c r="AA435" s="155"/>
      <c r="AB435" s="155"/>
      <c r="AC435" s="151"/>
      <c r="AD435" s="156"/>
      <c r="AE435" s="157"/>
      <c r="AF435" s="152"/>
      <c r="AG435" s="152"/>
      <c r="AH435" s="152"/>
      <c r="AI435" s="152"/>
      <c r="AJ435" s="152"/>
      <c r="AK435" s="152"/>
      <c r="AL435" s="152"/>
      <c r="AM435" s="152"/>
      <c r="AN435" s="152"/>
      <c r="AO435" s="152"/>
      <c r="AP435" s="152"/>
      <c r="AQ435" s="152"/>
      <c r="AR435" s="152"/>
      <c r="AS435" s="152"/>
      <c r="AT435" s="152"/>
      <c r="AU435" s="152"/>
      <c r="AV435" s="11"/>
      <c r="AW435" s="11"/>
      <c r="AX435" s="11"/>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c r="CZ435" s="15"/>
      <c r="DA435" s="15"/>
      <c r="DB435" s="15"/>
      <c r="DC435" s="15"/>
      <c r="DD435" s="15"/>
      <c r="DE435" s="15"/>
      <c r="DF435" s="15"/>
      <c r="DG435" s="15"/>
      <c r="DH435" s="15"/>
      <c r="DI435" s="15"/>
      <c r="DJ435" s="15"/>
      <c r="DK435" s="15"/>
      <c r="DL435" s="15"/>
      <c r="DM435" s="15"/>
      <c r="DN435" s="15"/>
      <c r="DO435" s="15"/>
      <c r="DP435" s="15"/>
      <c r="DQ435" s="15"/>
      <c r="DR435" s="15"/>
      <c r="DS435" s="15"/>
      <c r="DT435" s="15"/>
      <c r="DU435" s="15"/>
      <c r="DV435" s="15"/>
      <c r="DW435" s="15"/>
      <c r="DX435" s="15"/>
    </row>
    <row r="436" spans="1:128" ht="17.25" customHeight="1">
      <c r="A436" s="150"/>
      <c r="B436" s="311" t="str">
        <f>CONCATENATE(B435,".1")</f>
        <v>A.II.6.7.2.1.1</v>
      </c>
      <c r="C436" s="277" t="s">
        <v>633</v>
      </c>
      <c r="D436" s="278" t="s">
        <v>630</v>
      </c>
      <c r="E436" s="294">
        <f>182.91*0.3</f>
        <v>54.872999999999998</v>
      </c>
      <c r="F436" s="151" t="s">
        <v>529</v>
      </c>
      <c r="G436" s="151" t="s">
        <v>585</v>
      </c>
      <c r="H436" s="151">
        <v>2500</v>
      </c>
      <c r="I436" s="151"/>
      <c r="J436" s="151"/>
      <c r="K436" s="152"/>
      <c r="L436" s="153"/>
      <c r="M436" s="152"/>
      <c r="N436" s="153"/>
      <c r="O436" s="152"/>
      <c r="P436" s="152"/>
      <c r="Q436" s="154"/>
      <c r="R436" s="154"/>
      <c r="S436" s="152"/>
      <c r="T436" s="152"/>
      <c r="U436" s="152"/>
      <c r="V436" s="152"/>
      <c r="W436" s="152"/>
      <c r="X436" s="152"/>
      <c r="Y436" s="152"/>
      <c r="Z436" s="155"/>
      <c r="AA436" s="155"/>
      <c r="AB436" s="155"/>
      <c r="AC436" s="151"/>
      <c r="AD436" s="156"/>
      <c r="AE436" s="157"/>
      <c r="AF436" s="152"/>
      <c r="AG436" s="152"/>
      <c r="AH436" s="152"/>
      <c r="AI436" s="152"/>
      <c r="AJ436" s="152"/>
      <c r="AK436" s="152"/>
      <c r="AL436" s="152"/>
      <c r="AM436" s="152"/>
      <c r="AN436" s="152"/>
      <c r="AO436" s="152"/>
      <c r="AP436" s="152"/>
      <c r="AQ436" s="152"/>
      <c r="AR436" s="152"/>
      <c r="AS436" s="152"/>
      <c r="AT436" s="152"/>
      <c r="AU436" s="152"/>
      <c r="AV436" s="11"/>
      <c r="AW436" s="11"/>
      <c r="AX436" s="11"/>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row>
    <row r="437" spans="1:128" ht="17.25" customHeight="1">
      <c r="A437" s="150"/>
      <c r="B437" s="311" t="str">
        <f>+CONCATENATE(LEFT(B436,LEN(B436)-1),VALUE(RIGHT(B436,1))+1)</f>
        <v>A.II.6.7.2.1.2</v>
      </c>
      <c r="C437" s="277" t="s">
        <v>634</v>
      </c>
      <c r="D437" s="278" t="s">
        <v>630</v>
      </c>
      <c r="E437" s="294">
        <f>182.91*0.3</f>
        <v>54.872999999999998</v>
      </c>
      <c r="F437" s="151" t="s">
        <v>529</v>
      </c>
      <c r="G437" s="151" t="s">
        <v>585</v>
      </c>
      <c r="H437" s="151">
        <v>2500</v>
      </c>
      <c r="I437" s="151"/>
      <c r="J437" s="151"/>
      <c r="K437" s="152"/>
      <c r="L437" s="153"/>
      <c r="M437" s="152"/>
      <c r="N437" s="153"/>
      <c r="O437" s="152"/>
      <c r="P437" s="152"/>
      <c r="Q437" s="154"/>
      <c r="R437" s="154"/>
      <c r="S437" s="152"/>
      <c r="T437" s="152"/>
      <c r="U437" s="152"/>
      <c r="V437" s="152"/>
      <c r="W437" s="152"/>
      <c r="X437" s="152"/>
      <c r="Y437" s="152"/>
      <c r="Z437" s="155"/>
      <c r="AA437" s="155"/>
      <c r="AB437" s="155"/>
      <c r="AC437" s="151"/>
      <c r="AD437" s="156"/>
      <c r="AE437" s="157"/>
      <c r="AF437" s="152"/>
      <c r="AG437" s="152"/>
      <c r="AH437" s="152"/>
      <c r="AI437" s="152"/>
      <c r="AJ437" s="152"/>
      <c r="AK437" s="152"/>
      <c r="AL437" s="152"/>
      <c r="AM437" s="152"/>
      <c r="AN437" s="152"/>
      <c r="AO437" s="152"/>
      <c r="AP437" s="152"/>
      <c r="AQ437" s="152"/>
      <c r="AR437" s="152"/>
      <c r="AS437" s="152"/>
      <c r="AT437" s="152"/>
      <c r="AU437" s="152"/>
      <c r="AV437" s="11"/>
      <c r="AW437" s="11"/>
      <c r="AX437" s="11"/>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c r="DL437" s="15"/>
      <c r="DM437" s="15"/>
      <c r="DN437" s="15"/>
      <c r="DO437" s="15"/>
      <c r="DP437" s="15"/>
      <c r="DQ437" s="15"/>
      <c r="DR437" s="15"/>
      <c r="DS437" s="15"/>
      <c r="DT437" s="15"/>
      <c r="DU437" s="15"/>
      <c r="DV437" s="15"/>
      <c r="DW437" s="15"/>
      <c r="DX437" s="15"/>
    </row>
    <row r="438" spans="1:128" ht="17.25" customHeight="1">
      <c r="A438" s="150"/>
      <c r="B438" s="311" t="str">
        <f>+CONCATENATE(LEFT(B437,LEN(B437)-1),VALUE(RIGHT(B437,1))+1)</f>
        <v>A.II.6.7.2.1.3</v>
      </c>
      <c r="C438" s="277" t="s">
        <v>635</v>
      </c>
      <c r="D438" s="278" t="s">
        <v>630</v>
      </c>
      <c r="E438" s="294">
        <f>182.91*0.4</f>
        <v>73.164000000000001</v>
      </c>
      <c r="F438" s="151" t="s">
        <v>529</v>
      </c>
      <c r="G438" s="151" t="s">
        <v>585</v>
      </c>
      <c r="H438" s="151">
        <v>2500</v>
      </c>
      <c r="I438" s="151"/>
      <c r="J438" s="151"/>
      <c r="K438" s="152"/>
      <c r="L438" s="153"/>
      <c r="M438" s="152"/>
      <c r="N438" s="153"/>
      <c r="O438" s="152"/>
      <c r="P438" s="152"/>
      <c r="Q438" s="154"/>
      <c r="R438" s="154"/>
      <c r="S438" s="152"/>
      <c r="T438" s="152"/>
      <c r="U438" s="152"/>
      <c r="V438" s="152"/>
      <c r="W438" s="152"/>
      <c r="X438" s="152"/>
      <c r="Y438" s="152"/>
      <c r="Z438" s="155"/>
      <c r="AA438" s="155"/>
      <c r="AB438" s="155"/>
      <c r="AC438" s="151"/>
      <c r="AD438" s="156"/>
      <c r="AE438" s="157"/>
      <c r="AF438" s="152"/>
      <c r="AG438" s="152"/>
      <c r="AH438" s="152"/>
      <c r="AI438" s="152"/>
      <c r="AJ438" s="152"/>
      <c r="AK438" s="152"/>
      <c r="AL438" s="152"/>
      <c r="AM438" s="152"/>
      <c r="AN438" s="152"/>
      <c r="AO438" s="152"/>
      <c r="AP438" s="152"/>
      <c r="AQ438" s="152"/>
      <c r="AR438" s="152"/>
      <c r="AS438" s="152"/>
      <c r="AT438" s="152"/>
      <c r="AU438" s="152"/>
      <c r="AV438" s="11"/>
      <c r="AW438" s="11"/>
      <c r="AX438" s="11"/>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row>
    <row r="439" spans="1:128" ht="76.5" customHeight="1">
      <c r="A439" s="150"/>
      <c r="B439" s="311" t="str">
        <f>+CONCATENATE(LEFT(B435,LEN(B435)-1),VALUE(RIGHT(B435,1))+1)</f>
        <v>A.II.6.7.2.2</v>
      </c>
      <c r="C439" s="277" t="s">
        <v>665</v>
      </c>
      <c r="D439" s="278" t="s">
        <v>630</v>
      </c>
      <c r="E439" s="294">
        <f>15.79*3.37</f>
        <v>53.212299999999999</v>
      </c>
      <c r="F439" s="151" t="s">
        <v>524</v>
      </c>
      <c r="G439" s="151" t="s">
        <v>589</v>
      </c>
      <c r="H439" s="151">
        <v>2500</v>
      </c>
      <c r="I439" s="151"/>
      <c r="J439" s="151"/>
      <c r="K439" s="152"/>
      <c r="L439" s="153"/>
      <c r="M439" s="152"/>
      <c r="N439" s="153"/>
      <c r="O439" s="152"/>
      <c r="P439" s="152"/>
      <c r="Q439" s="154"/>
      <c r="R439" s="154"/>
      <c r="S439" s="152"/>
      <c r="T439" s="152"/>
      <c r="U439" s="152"/>
      <c r="V439" s="152"/>
      <c r="W439" s="152"/>
      <c r="X439" s="152"/>
      <c r="Y439" s="152"/>
      <c r="Z439" s="155"/>
      <c r="AA439" s="155"/>
      <c r="AB439" s="155"/>
      <c r="AC439" s="151"/>
      <c r="AD439" s="156"/>
      <c r="AE439" s="157"/>
      <c r="AF439" s="152"/>
      <c r="AG439" s="152"/>
      <c r="AH439" s="152"/>
      <c r="AI439" s="152"/>
      <c r="AJ439" s="152"/>
      <c r="AK439" s="152"/>
      <c r="AL439" s="152"/>
      <c r="AM439" s="152"/>
      <c r="AN439" s="152"/>
      <c r="AO439" s="152"/>
      <c r="AP439" s="152"/>
      <c r="AQ439" s="152"/>
      <c r="AR439" s="152"/>
      <c r="AS439" s="152"/>
      <c r="AT439" s="152"/>
      <c r="AU439" s="152"/>
      <c r="AV439" s="11"/>
      <c r="AW439" s="11"/>
      <c r="AX439" s="11"/>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c r="CZ439" s="15"/>
      <c r="DA439" s="15"/>
      <c r="DB439" s="15"/>
      <c r="DC439" s="15"/>
      <c r="DD439" s="15"/>
      <c r="DE439" s="15"/>
      <c r="DF439" s="15"/>
      <c r="DG439" s="15"/>
      <c r="DH439" s="15"/>
      <c r="DI439" s="15"/>
      <c r="DJ439" s="15"/>
      <c r="DK439" s="15"/>
      <c r="DL439" s="15"/>
      <c r="DM439" s="15"/>
      <c r="DN439" s="15"/>
      <c r="DO439" s="15"/>
      <c r="DP439" s="15"/>
      <c r="DQ439" s="15"/>
      <c r="DR439" s="15"/>
      <c r="DS439" s="15"/>
      <c r="DT439" s="15"/>
      <c r="DU439" s="15"/>
      <c r="DV439" s="15"/>
      <c r="DW439" s="15"/>
      <c r="DX439" s="15"/>
    </row>
    <row r="440" spans="1:128" ht="63.75" customHeight="1">
      <c r="A440" s="150"/>
      <c r="B440" s="311" t="str">
        <f>+CONCATENATE(LEFT(B439,LEN(B439)-1),VALUE(RIGHT(B439,1))+1)</f>
        <v>A.II.6.7.2.3</v>
      </c>
      <c r="C440" s="277" t="s">
        <v>638</v>
      </c>
      <c r="D440" s="278" t="s">
        <v>630</v>
      </c>
      <c r="E440" s="294">
        <v>135.79</v>
      </c>
      <c r="F440" s="151" t="s">
        <v>517</v>
      </c>
      <c r="G440" s="151"/>
      <c r="H440" s="151"/>
      <c r="I440" s="151"/>
      <c r="J440" s="151"/>
      <c r="K440" s="152"/>
      <c r="L440" s="153"/>
      <c r="M440" s="152"/>
      <c r="N440" s="153"/>
      <c r="O440" s="152"/>
      <c r="P440" s="152"/>
      <c r="Q440" s="154"/>
      <c r="R440" s="154"/>
      <c r="S440" s="152"/>
      <c r="T440" s="152"/>
      <c r="U440" s="152"/>
      <c r="V440" s="152"/>
      <c r="W440" s="152"/>
      <c r="X440" s="152"/>
      <c r="Y440" s="152"/>
      <c r="Z440" s="155"/>
      <c r="AA440" s="155"/>
      <c r="AB440" s="155"/>
      <c r="AC440" s="151"/>
      <c r="AD440" s="156"/>
      <c r="AE440" s="157"/>
      <c r="AF440" s="152"/>
      <c r="AG440" s="152"/>
      <c r="AH440" s="152"/>
      <c r="AI440" s="152"/>
      <c r="AJ440" s="152"/>
      <c r="AK440" s="152"/>
      <c r="AL440" s="152"/>
      <c r="AM440" s="152"/>
      <c r="AN440" s="152"/>
      <c r="AO440" s="152"/>
      <c r="AP440" s="152"/>
      <c r="AQ440" s="152"/>
      <c r="AR440" s="152"/>
      <c r="AS440" s="152"/>
      <c r="AT440" s="152"/>
      <c r="AU440" s="152"/>
      <c r="AV440" s="11"/>
      <c r="AW440" s="11"/>
      <c r="AX440" s="11"/>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c r="CZ440" s="15"/>
      <c r="DA440" s="15"/>
      <c r="DB440" s="15"/>
      <c r="DC440" s="15"/>
      <c r="DD440" s="15"/>
      <c r="DE440" s="15"/>
      <c r="DF440" s="15"/>
      <c r="DG440" s="15"/>
      <c r="DH440" s="15"/>
      <c r="DI440" s="15"/>
      <c r="DJ440" s="15"/>
      <c r="DK440" s="15"/>
      <c r="DL440" s="15"/>
      <c r="DM440" s="15"/>
      <c r="DN440" s="15"/>
      <c r="DO440" s="15"/>
      <c r="DP440" s="15"/>
      <c r="DQ440" s="15"/>
      <c r="DR440" s="15"/>
      <c r="DS440" s="15"/>
      <c r="DT440" s="15"/>
      <c r="DU440" s="15"/>
      <c r="DV440" s="15"/>
      <c r="DW440" s="15"/>
      <c r="DX440" s="15"/>
    </row>
    <row r="441" spans="1:128" ht="17.25" customHeight="1">
      <c r="A441" s="150"/>
      <c r="B441" s="311" t="str">
        <f>+CONCATENATE(LEFT(B434,LEN(B434)-1),VALUE(RIGHT(B434,1))+1)</f>
        <v>A.II.6.7.3</v>
      </c>
      <c r="C441" s="277" t="s">
        <v>666</v>
      </c>
      <c r="D441" s="278">
        <v>0</v>
      </c>
      <c r="E441" s="294"/>
      <c r="F441" s="151" t="s">
        <v>534</v>
      </c>
      <c r="G441" s="151"/>
      <c r="H441" s="151"/>
      <c r="I441" s="151"/>
      <c r="J441" s="151"/>
      <c r="K441" s="152"/>
      <c r="L441" s="153"/>
      <c r="M441" s="152"/>
      <c r="N441" s="153"/>
      <c r="O441" s="152"/>
      <c r="P441" s="152"/>
      <c r="Q441" s="154"/>
      <c r="R441" s="154"/>
      <c r="S441" s="152"/>
      <c r="T441" s="152"/>
      <c r="U441" s="152"/>
      <c r="V441" s="152"/>
      <c r="W441" s="152"/>
      <c r="X441" s="152"/>
      <c r="Y441" s="152"/>
      <c r="Z441" s="155"/>
      <c r="AA441" s="155"/>
      <c r="AB441" s="155"/>
      <c r="AC441" s="151"/>
      <c r="AD441" s="156"/>
      <c r="AE441" s="157"/>
      <c r="AF441" s="152"/>
      <c r="AG441" s="152"/>
      <c r="AH441" s="152"/>
      <c r="AI441" s="152"/>
      <c r="AJ441" s="152"/>
      <c r="AK441" s="152"/>
      <c r="AL441" s="152"/>
      <c r="AM441" s="152"/>
      <c r="AN441" s="152"/>
      <c r="AO441" s="152"/>
      <c r="AP441" s="152"/>
      <c r="AQ441" s="152"/>
      <c r="AR441" s="152"/>
      <c r="AS441" s="152"/>
      <c r="AT441" s="152"/>
      <c r="AU441" s="152"/>
      <c r="AV441" s="11"/>
      <c r="AW441" s="11"/>
      <c r="AX441" s="11"/>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c r="CZ441" s="15"/>
      <c r="DA441" s="15"/>
      <c r="DB441" s="15"/>
      <c r="DC441" s="15"/>
      <c r="DD441" s="15"/>
      <c r="DE441" s="15"/>
      <c r="DF441" s="15"/>
      <c r="DG441" s="15"/>
      <c r="DH441" s="15"/>
      <c r="DI441" s="15"/>
      <c r="DJ441" s="15"/>
      <c r="DK441" s="15"/>
      <c r="DL441" s="15"/>
      <c r="DM441" s="15"/>
      <c r="DN441" s="15"/>
      <c r="DO441" s="15"/>
      <c r="DP441" s="15"/>
      <c r="DQ441" s="15"/>
      <c r="DR441" s="15"/>
      <c r="DS441" s="15"/>
      <c r="DT441" s="15"/>
      <c r="DU441" s="15"/>
      <c r="DV441" s="15"/>
      <c r="DW441" s="15"/>
      <c r="DX441" s="15"/>
    </row>
    <row r="442" spans="1:128" ht="39.6">
      <c r="A442" s="150"/>
      <c r="B442" s="311" t="str">
        <f>CONCATENATE(B441,".1")</f>
        <v>A.II.6.7.3.1</v>
      </c>
      <c r="C442" s="277" t="s">
        <v>704</v>
      </c>
      <c r="D442" s="278" t="s">
        <v>623</v>
      </c>
      <c r="E442" s="294">
        <v>42.2</v>
      </c>
      <c r="F442" s="151" t="s">
        <v>939</v>
      </c>
      <c r="G442" s="151"/>
      <c r="H442" s="151"/>
      <c r="I442" s="151"/>
      <c r="J442" s="151"/>
      <c r="K442" s="152"/>
      <c r="L442" s="153"/>
      <c r="M442" s="152"/>
      <c r="N442" s="153"/>
      <c r="O442" s="152"/>
      <c r="P442" s="152"/>
      <c r="Q442" s="154"/>
      <c r="R442" s="154"/>
      <c r="S442" s="152"/>
      <c r="T442" s="152"/>
      <c r="U442" s="152"/>
      <c r="V442" s="152"/>
      <c r="W442" s="152"/>
      <c r="X442" s="152"/>
      <c r="Y442" s="152"/>
      <c r="Z442" s="155"/>
      <c r="AA442" s="155"/>
      <c r="AB442" s="155"/>
      <c r="AC442" s="151"/>
      <c r="AD442" s="156"/>
      <c r="AE442" s="157"/>
      <c r="AF442" s="152"/>
      <c r="AG442" s="152"/>
      <c r="AH442" s="152"/>
      <c r="AI442" s="152"/>
      <c r="AJ442" s="152"/>
      <c r="AK442" s="152"/>
      <c r="AL442" s="152"/>
      <c r="AM442" s="152"/>
      <c r="AN442" s="152"/>
      <c r="AO442" s="152"/>
      <c r="AP442" s="152"/>
      <c r="AQ442" s="152"/>
      <c r="AR442" s="152"/>
      <c r="AS442" s="152"/>
      <c r="AT442" s="152"/>
      <c r="AU442" s="152"/>
      <c r="AV442" s="11"/>
      <c r="AW442" s="11"/>
      <c r="AX442" s="11"/>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c r="CZ442" s="15"/>
      <c r="DA442" s="15"/>
      <c r="DB442" s="15"/>
      <c r="DC442" s="15"/>
      <c r="DD442" s="15"/>
      <c r="DE442" s="15"/>
      <c r="DF442" s="15"/>
      <c r="DG442" s="15"/>
      <c r="DH442" s="15"/>
      <c r="DI442" s="15"/>
      <c r="DJ442" s="15"/>
      <c r="DK442" s="15"/>
      <c r="DL442" s="15"/>
      <c r="DM442" s="15"/>
      <c r="DN442" s="15"/>
      <c r="DO442" s="15"/>
      <c r="DP442" s="15"/>
      <c r="DQ442" s="15"/>
      <c r="DR442" s="15"/>
      <c r="DS442" s="15"/>
      <c r="DT442" s="15"/>
      <c r="DU442" s="15"/>
      <c r="DV442" s="15"/>
      <c r="DW442" s="15"/>
      <c r="DX442" s="15"/>
    </row>
    <row r="443" spans="1:128" ht="66">
      <c r="A443" s="150"/>
      <c r="B443" s="311" t="str">
        <f>+CONCATENATE(LEFT(B442,LEN(B442)-1),VALUE(RIGHT(B442,1))+1)</f>
        <v>A.II.6.7.3.2</v>
      </c>
      <c r="C443" s="277" t="s">
        <v>860</v>
      </c>
      <c r="D443" s="278" t="s">
        <v>630</v>
      </c>
      <c r="E443" s="279">
        <v>70.069999999999993</v>
      </c>
      <c r="F443" s="151" t="s">
        <v>939</v>
      </c>
      <c r="G443" s="151" t="s">
        <v>467</v>
      </c>
      <c r="H443" s="151">
        <v>2500</v>
      </c>
      <c r="I443" s="151" t="s">
        <v>366</v>
      </c>
      <c r="J443" s="151">
        <f>(H443*E443)/1000</f>
        <v>175.17499999999998</v>
      </c>
      <c r="K443" s="152"/>
      <c r="L443" s="153">
        <f>J443</f>
        <v>175.17499999999998</v>
      </c>
      <c r="M443" s="152" t="s">
        <v>510</v>
      </c>
      <c r="N443" s="153">
        <f>0.1*E443</f>
        <v>7.0069999999999997</v>
      </c>
      <c r="O443" s="152">
        <v>10</v>
      </c>
      <c r="P443" s="152"/>
      <c r="Q443" s="154"/>
      <c r="R443" s="154"/>
      <c r="S443" s="152"/>
      <c r="T443" s="152"/>
      <c r="U443" s="152"/>
      <c r="V443" s="152"/>
      <c r="W443" s="152"/>
      <c r="X443" s="152"/>
      <c r="Y443" s="152"/>
      <c r="Z443" s="155"/>
      <c r="AA443" s="155"/>
      <c r="AB443" s="155"/>
      <c r="AC443" s="151"/>
      <c r="AD443" s="156"/>
      <c r="AE443" s="157"/>
      <c r="AF443" s="152"/>
      <c r="AG443" s="152"/>
      <c r="AH443" s="152"/>
      <c r="AI443" s="152"/>
      <c r="AJ443" s="152"/>
      <c r="AK443" s="152"/>
      <c r="AL443" s="152"/>
      <c r="AM443" s="152"/>
      <c r="AN443" s="152"/>
      <c r="AO443" s="152"/>
      <c r="AP443" s="152"/>
      <c r="AQ443" s="152"/>
      <c r="AR443" s="152"/>
      <c r="AS443" s="152"/>
      <c r="AT443" s="152"/>
      <c r="AU443" s="152"/>
      <c r="AV443" s="11"/>
      <c r="AW443" s="11"/>
      <c r="AX443" s="11"/>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c r="CZ443" s="15"/>
      <c r="DA443" s="15"/>
      <c r="DB443" s="15"/>
      <c r="DC443" s="15"/>
      <c r="DD443" s="15"/>
      <c r="DE443" s="15"/>
      <c r="DF443" s="15"/>
      <c r="DG443" s="15"/>
      <c r="DH443" s="15"/>
      <c r="DI443" s="15"/>
      <c r="DJ443" s="15"/>
      <c r="DK443" s="15"/>
      <c r="DL443" s="15"/>
      <c r="DM443" s="15"/>
      <c r="DN443" s="15"/>
      <c r="DO443" s="15"/>
      <c r="DP443" s="15"/>
      <c r="DQ443" s="15"/>
      <c r="DR443" s="15"/>
      <c r="DS443" s="15"/>
      <c r="DT443" s="15"/>
      <c r="DU443" s="15"/>
      <c r="DV443" s="15"/>
      <c r="DW443" s="15"/>
      <c r="DX443" s="15"/>
    </row>
    <row r="444" spans="1:128" ht="63.75" customHeight="1">
      <c r="A444" s="150"/>
      <c r="B444" s="311" t="str">
        <f>+CONCATENATE(LEFT(B443,LEN(B443)-1),VALUE(RIGHT(B443,1))+1)</f>
        <v>A.II.6.7.3.3</v>
      </c>
      <c r="C444" s="277" t="s">
        <v>861</v>
      </c>
      <c r="D444" s="278"/>
      <c r="E444" s="279"/>
      <c r="F444" s="151" t="s">
        <v>534</v>
      </c>
      <c r="G444" s="151"/>
      <c r="H444" s="151"/>
      <c r="I444" s="151"/>
      <c r="J444" s="151"/>
      <c r="K444" s="152"/>
      <c r="L444" s="153"/>
      <c r="M444" s="152"/>
      <c r="N444" s="153"/>
      <c r="O444" s="152"/>
      <c r="P444" s="152"/>
      <c r="Q444" s="154"/>
      <c r="R444" s="154"/>
      <c r="S444" s="152"/>
      <c r="T444" s="152"/>
      <c r="U444" s="152"/>
      <c r="V444" s="152"/>
      <c r="W444" s="152"/>
      <c r="X444" s="152"/>
      <c r="Y444" s="152"/>
      <c r="Z444" s="155"/>
      <c r="AA444" s="155"/>
      <c r="AB444" s="155"/>
      <c r="AC444" s="151"/>
      <c r="AD444" s="156"/>
      <c r="AE444" s="157"/>
      <c r="AF444" s="152"/>
      <c r="AG444" s="152"/>
      <c r="AH444" s="152"/>
      <c r="AI444" s="152"/>
      <c r="AJ444" s="152"/>
      <c r="AK444" s="152"/>
      <c r="AL444" s="152"/>
      <c r="AM444" s="152"/>
      <c r="AN444" s="152"/>
      <c r="AO444" s="152"/>
      <c r="AP444" s="152"/>
      <c r="AQ444" s="152"/>
      <c r="AR444" s="152"/>
      <c r="AS444" s="152"/>
      <c r="AT444" s="152"/>
      <c r="AU444" s="152"/>
      <c r="AV444" s="11"/>
      <c r="AW444" s="11"/>
      <c r="AX444" s="11"/>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c r="CZ444" s="15"/>
      <c r="DA444" s="15"/>
      <c r="DB444" s="15"/>
      <c r="DC444" s="15"/>
      <c r="DD444" s="15"/>
      <c r="DE444" s="15"/>
      <c r="DF444" s="15"/>
      <c r="DG444" s="15"/>
      <c r="DH444" s="15"/>
      <c r="DI444" s="15"/>
      <c r="DJ444" s="15"/>
      <c r="DK444" s="15"/>
      <c r="DL444" s="15"/>
      <c r="DM444" s="15"/>
      <c r="DN444" s="15"/>
      <c r="DO444" s="15"/>
      <c r="DP444" s="15"/>
      <c r="DQ444" s="15"/>
      <c r="DR444" s="15"/>
      <c r="DS444" s="15"/>
      <c r="DT444" s="15"/>
      <c r="DU444" s="15"/>
      <c r="DV444" s="15"/>
      <c r="DW444" s="15"/>
      <c r="DX444" s="15"/>
    </row>
    <row r="445" spans="1:128" ht="18">
      <c r="A445" s="150"/>
      <c r="B445" s="311" t="str">
        <f>CONCATENATE(B444,".1")</f>
        <v>A.II.6.7.3.3.1</v>
      </c>
      <c r="C445" s="277" t="s">
        <v>862</v>
      </c>
      <c r="D445" s="278" t="s">
        <v>630</v>
      </c>
      <c r="E445" s="279">
        <f>6*2.6*1</f>
        <v>15.600000000000001</v>
      </c>
      <c r="F445" s="151" t="s">
        <v>939</v>
      </c>
      <c r="G445" s="151" t="s">
        <v>201</v>
      </c>
      <c r="H445" s="151">
        <v>2400</v>
      </c>
      <c r="I445" s="151" t="s">
        <v>366</v>
      </c>
      <c r="J445" s="151">
        <f>(H445*E445)/1000</f>
        <v>37.44</v>
      </c>
      <c r="K445" s="152"/>
      <c r="L445" s="153">
        <f>J445</f>
        <v>37.44</v>
      </c>
      <c r="M445" s="152" t="s">
        <v>510</v>
      </c>
      <c r="N445" s="153">
        <f>0.1*E445</f>
        <v>1.5600000000000003</v>
      </c>
      <c r="O445" s="152">
        <v>10</v>
      </c>
      <c r="P445" s="152"/>
      <c r="Q445" s="154"/>
      <c r="R445" s="154"/>
      <c r="S445" s="152"/>
      <c r="T445" s="152"/>
      <c r="U445" s="152"/>
      <c r="V445" s="152"/>
      <c r="W445" s="152"/>
      <c r="X445" s="152"/>
      <c r="Y445" s="152"/>
      <c r="Z445" s="155"/>
      <c r="AA445" s="155"/>
      <c r="AB445" s="155"/>
      <c r="AC445" s="151"/>
      <c r="AD445" s="156"/>
      <c r="AE445" s="157"/>
      <c r="AF445" s="152"/>
      <c r="AG445" s="152"/>
      <c r="AH445" s="152"/>
      <c r="AI445" s="152"/>
      <c r="AJ445" s="152"/>
      <c r="AK445" s="152"/>
      <c r="AL445" s="152"/>
      <c r="AM445" s="152"/>
      <c r="AN445" s="152"/>
      <c r="AO445" s="152"/>
      <c r="AP445" s="152"/>
      <c r="AQ445" s="152"/>
      <c r="AR445" s="152"/>
      <c r="AS445" s="152"/>
      <c r="AT445" s="152"/>
      <c r="AU445" s="152"/>
      <c r="AV445" s="11"/>
      <c r="AW445" s="11"/>
      <c r="AX445" s="11"/>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row>
    <row r="446" spans="1:128" ht="26.4">
      <c r="A446" s="150"/>
      <c r="B446" s="311" t="str">
        <f>+CONCATENATE(LEFT(B445,LEN(B445)-1),VALUE(RIGHT(B445,1))+1)</f>
        <v>A.II.6.7.3.3.2</v>
      </c>
      <c r="C446" s="277" t="s">
        <v>863</v>
      </c>
      <c r="D446" s="278" t="s">
        <v>630</v>
      </c>
      <c r="E446" s="279">
        <v>15.6</v>
      </c>
      <c r="F446" s="151" t="s">
        <v>939</v>
      </c>
      <c r="G446" s="151" t="s">
        <v>467</v>
      </c>
      <c r="H446" s="151">
        <v>2500</v>
      </c>
      <c r="I446" s="151" t="s">
        <v>366</v>
      </c>
      <c r="J446" s="151">
        <f>(H446*E446)/1000</f>
        <v>39</v>
      </c>
      <c r="K446" s="152"/>
      <c r="L446" s="153">
        <f>J446</f>
        <v>39</v>
      </c>
      <c r="M446" s="152" t="s">
        <v>510</v>
      </c>
      <c r="N446" s="153">
        <f>0.1*E446</f>
        <v>1.56</v>
      </c>
      <c r="O446" s="152">
        <v>10</v>
      </c>
      <c r="P446" s="152"/>
      <c r="Q446" s="154"/>
      <c r="R446" s="154"/>
      <c r="S446" s="152"/>
      <c r="T446" s="152"/>
      <c r="U446" s="152"/>
      <c r="V446" s="152"/>
      <c r="W446" s="152"/>
      <c r="X446" s="152"/>
      <c r="Y446" s="152"/>
      <c r="Z446" s="155"/>
      <c r="AA446" s="155"/>
      <c r="AB446" s="155"/>
      <c r="AC446" s="151"/>
      <c r="AD446" s="156"/>
      <c r="AE446" s="157"/>
      <c r="AF446" s="152"/>
      <c r="AG446" s="152"/>
      <c r="AH446" s="152"/>
      <c r="AI446" s="152"/>
      <c r="AJ446" s="152"/>
      <c r="AK446" s="152"/>
      <c r="AL446" s="152"/>
      <c r="AM446" s="152"/>
      <c r="AN446" s="152"/>
      <c r="AO446" s="152"/>
      <c r="AP446" s="152"/>
      <c r="AQ446" s="152"/>
      <c r="AR446" s="152"/>
      <c r="AS446" s="152"/>
      <c r="AT446" s="152"/>
      <c r="AU446" s="152"/>
      <c r="AV446" s="11"/>
      <c r="AW446" s="11"/>
      <c r="AX446" s="11"/>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row>
    <row r="447" spans="1:128" ht="26.4">
      <c r="A447" s="150"/>
      <c r="B447" s="311" t="str">
        <f>+CONCATENATE(LEFT(B446,LEN(B446)-1),VALUE(RIGHT(B446,1))+1)</f>
        <v>A.II.6.7.3.3.3</v>
      </c>
      <c r="C447" s="277" t="s">
        <v>864</v>
      </c>
      <c r="D447" s="278" t="s">
        <v>608</v>
      </c>
      <c r="E447" s="279">
        <v>6</v>
      </c>
      <c r="F447" s="151" t="s">
        <v>939</v>
      </c>
      <c r="G447" s="151"/>
      <c r="H447" s="151"/>
      <c r="I447" s="151"/>
      <c r="J447" s="151"/>
      <c r="K447" s="152"/>
      <c r="L447" s="153"/>
      <c r="M447" s="152"/>
      <c r="N447" s="153"/>
      <c r="O447" s="152"/>
      <c r="P447" s="152"/>
      <c r="Q447" s="154"/>
      <c r="R447" s="154"/>
      <c r="S447" s="152"/>
      <c r="T447" s="152"/>
      <c r="U447" s="152"/>
      <c r="V447" s="152"/>
      <c r="W447" s="152"/>
      <c r="X447" s="152"/>
      <c r="Y447" s="152"/>
      <c r="Z447" s="155"/>
      <c r="AA447" s="155"/>
      <c r="AB447" s="155"/>
      <c r="AC447" s="151"/>
      <c r="AD447" s="156"/>
      <c r="AE447" s="157"/>
      <c r="AF447" s="152"/>
      <c r="AG447" s="152"/>
      <c r="AH447" s="152"/>
      <c r="AI447" s="152"/>
      <c r="AJ447" s="152"/>
      <c r="AK447" s="152"/>
      <c r="AL447" s="152"/>
      <c r="AM447" s="152"/>
      <c r="AN447" s="152"/>
      <c r="AO447" s="152"/>
      <c r="AP447" s="152"/>
      <c r="AQ447" s="152"/>
      <c r="AR447" s="152"/>
      <c r="AS447" s="152"/>
      <c r="AT447" s="152"/>
      <c r="AU447" s="152"/>
      <c r="AV447" s="11"/>
      <c r="AW447" s="11"/>
      <c r="AX447" s="11"/>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row>
    <row r="448" spans="1:128" ht="39.6">
      <c r="A448" s="150"/>
      <c r="B448" s="311" t="str">
        <f>+CONCATENATE(LEFT(B444,LEN(B444)-1),VALUE(RIGHT(B444,1))+1)</f>
        <v>A.II.6.7.3.4</v>
      </c>
      <c r="C448" s="277" t="s">
        <v>734</v>
      </c>
      <c r="D448" s="278" t="s">
        <v>608</v>
      </c>
      <c r="E448" s="279">
        <v>5</v>
      </c>
      <c r="F448" s="151" t="s">
        <v>939</v>
      </c>
      <c r="G448" s="151"/>
      <c r="H448" s="151"/>
      <c r="I448" s="151"/>
      <c r="J448" s="151"/>
      <c r="K448" s="152"/>
      <c r="L448" s="153"/>
      <c r="M448" s="152"/>
      <c r="N448" s="153"/>
      <c r="O448" s="152"/>
      <c r="P448" s="152"/>
      <c r="Q448" s="154"/>
      <c r="R448" s="154"/>
      <c r="S448" s="152"/>
      <c r="T448" s="152"/>
      <c r="U448" s="152"/>
      <c r="V448" s="152"/>
      <c r="W448" s="152"/>
      <c r="X448" s="152"/>
      <c r="Y448" s="152"/>
      <c r="Z448" s="155"/>
      <c r="AA448" s="155"/>
      <c r="AB448" s="155"/>
      <c r="AC448" s="151"/>
      <c r="AD448" s="156"/>
      <c r="AE448" s="157"/>
      <c r="AF448" s="152"/>
      <c r="AG448" s="152"/>
      <c r="AH448" s="152"/>
      <c r="AI448" s="152"/>
      <c r="AJ448" s="152"/>
      <c r="AK448" s="152"/>
      <c r="AL448" s="152"/>
      <c r="AM448" s="152"/>
      <c r="AN448" s="152"/>
      <c r="AO448" s="152"/>
      <c r="AP448" s="152"/>
      <c r="AQ448" s="152"/>
      <c r="AR448" s="152"/>
      <c r="AS448" s="152"/>
      <c r="AT448" s="152"/>
      <c r="AU448" s="152"/>
      <c r="AV448" s="11"/>
      <c r="AW448" s="11"/>
      <c r="AX448" s="11"/>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row>
    <row r="449" spans="1:128" ht="17.25" customHeight="1">
      <c r="A449" s="150"/>
      <c r="B449" s="311" t="str">
        <f>+CONCATENATE(LEFT(B441,LEN(B441)-1),VALUE(RIGHT(B441,1))+1)</f>
        <v>A.II.6.7.4</v>
      </c>
      <c r="C449" s="277" t="s">
        <v>669</v>
      </c>
      <c r="D449" s="278">
        <v>0</v>
      </c>
      <c r="E449" s="279"/>
      <c r="F449" s="151" t="s">
        <v>534</v>
      </c>
      <c r="G449" s="151"/>
      <c r="H449" s="151"/>
      <c r="I449" s="151"/>
      <c r="J449" s="151"/>
      <c r="K449" s="152"/>
      <c r="L449" s="153"/>
      <c r="M449" s="152"/>
      <c r="N449" s="153"/>
      <c r="O449" s="152"/>
      <c r="P449" s="152"/>
      <c r="Q449" s="154"/>
      <c r="R449" s="154"/>
      <c r="S449" s="152"/>
      <c r="T449" s="152"/>
      <c r="U449" s="152"/>
      <c r="V449" s="152"/>
      <c r="W449" s="152"/>
      <c r="X449" s="152"/>
      <c r="Y449" s="152"/>
      <c r="Z449" s="155"/>
      <c r="AA449" s="155"/>
      <c r="AB449" s="155"/>
      <c r="AC449" s="151"/>
      <c r="AD449" s="156"/>
      <c r="AE449" s="157"/>
      <c r="AF449" s="152"/>
      <c r="AG449" s="152"/>
      <c r="AH449" s="152"/>
      <c r="AI449" s="152"/>
      <c r="AJ449" s="152"/>
      <c r="AK449" s="152"/>
      <c r="AL449" s="152"/>
      <c r="AM449" s="152"/>
      <c r="AN449" s="152"/>
      <c r="AO449" s="152"/>
      <c r="AP449" s="152"/>
      <c r="AQ449" s="152"/>
      <c r="AR449" s="152"/>
      <c r="AS449" s="152"/>
      <c r="AT449" s="152"/>
      <c r="AU449" s="152"/>
      <c r="AV449" s="11"/>
      <c r="AW449" s="11"/>
      <c r="AX449" s="11"/>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c r="CZ449" s="15"/>
      <c r="DA449" s="15"/>
      <c r="DB449" s="15"/>
      <c r="DC449" s="15"/>
      <c r="DD449" s="15"/>
      <c r="DE449" s="15"/>
      <c r="DF449" s="15"/>
      <c r="DG449" s="15"/>
      <c r="DH449" s="15"/>
      <c r="DI449" s="15"/>
      <c r="DJ449" s="15"/>
      <c r="DK449" s="15"/>
      <c r="DL449" s="15"/>
      <c r="DM449" s="15"/>
      <c r="DN449" s="15"/>
      <c r="DO449" s="15"/>
      <c r="DP449" s="15"/>
      <c r="DQ449" s="15"/>
      <c r="DR449" s="15"/>
      <c r="DS449" s="15"/>
      <c r="DT449" s="15"/>
      <c r="DU449" s="15"/>
      <c r="DV449" s="15"/>
      <c r="DW449" s="15"/>
      <c r="DX449" s="15"/>
    </row>
    <row r="450" spans="1:128" ht="51" customHeight="1">
      <c r="A450" s="150"/>
      <c r="B450" s="311" t="str">
        <f>CONCATENATE(B449,".1")</f>
        <v>A.II.6.7.4.1</v>
      </c>
      <c r="C450" s="277" t="s">
        <v>707</v>
      </c>
      <c r="D450" s="278"/>
      <c r="E450" s="279"/>
      <c r="F450" s="151" t="s">
        <v>534</v>
      </c>
      <c r="G450" s="151"/>
      <c r="H450" s="151"/>
      <c r="I450" s="151"/>
      <c r="J450" s="151"/>
      <c r="K450" s="152"/>
      <c r="L450" s="153"/>
      <c r="M450" s="152"/>
      <c r="N450" s="153"/>
      <c r="O450" s="152"/>
      <c r="P450" s="152"/>
      <c r="Q450" s="154"/>
      <c r="R450" s="154"/>
      <c r="S450" s="152"/>
      <c r="T450" s="152"/>
      <c r="U450" s="152"/>
      <c r="V450" s="152"/>
      <c r="W450" s="152"/>
      <c r="X450" s="152"/>
      <c r="Y450" s="152"/>
      <c r="Z450" s="155"/>
      <c r="AA450" s="155"/>
      <c r="AB450" s="155"/>
      <c r="AC450" s="151"/>
      <c r="AD450" s="156"/>
      <c r="AE450" s="157"/>
      <c r="AF450" s="152"/>
      <c r="AG450" s="152"/>
      <c r="AH450" s="152"/>
      <c r="AI450" s="152"/>
      <c r="AJ450" s="152"/>
      <c r="AK450" s="152"/>
      <c r="AL450" s="152"/>
      <c r="AM450" s="152"/>
      <c r="AN450" s="152"/>
      <c r="AO450" s="152"/>
      <c r="AP450" s="152"/>
      <c r="AQ450" s="152"/>
      <c r="AR450" s="152"/>
      <c r="AS450" s="152"/>
      <c r="AT450" s="152"/>
      <c r="AU450" s="152"/>
      <c r="AV450" s="11"/>
      <c r="AW450" s="11"/>
      <c r="AX450" s="11"/>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c r="CZ450" s="15"/>
      <c r="DA450" s="15"/>
      <c r="DB450" s="15"/>
      <c r="DC450" s="15"/>
      <c r="DD450" s="15"/>
      <c r="DE450" s="15"/>
      <c r="DF450" s="15"/>
      <c r="DG450" s="15"/>
      <c r="DH450" s="15"/>
      <c r="DI450" s="15"/>
      <c r="DJ450" s="15"/>
      <c r="DK450" s="15"/>
      <c r="DL450" s="15"/>
      <c r="DM450" s="15"/>
      <c r="DN450" s="15"/>
      <c r="DO450" s="15"/>
      <c r="DP450" s="15"/>
      <c r="DQ450" s="15"/>
      <c r="DR450" s="15"/>
      <c r="DS450" s="15"/>
      <c r="DT450" s="15"/>
      <c r="DU450" s="15"/>
      <c r="DV450" s="15"/>
      <c r="DW450" s="15"/>
      <c r="DX450" s="15"/>
    </row>
    <row r="451" spans="1:128" ht="18">
      <c r="A451" s="150"/>
      <c r="B451" s="311" t="str">
        <f>CONCATENATE(B450,".1")</f>
        <v>A.II.6.7.4.1.1</v>
      </c>
      <c r="C451" s="277" t="s">
        <v>865</v>
      </c>
      <c r="D451" s="278" t="s">
        <v>623</v>
      </c>
      <c r="E451" s="287">
        <v>15.32</v>
      </c>
      <c r="F451" s="151" t="s">
        <v>939</v>
      </c>
      <c r="G451" s="151"/>
      <c r="H451" s="151"/>
      <c r="I451" s="151"/>
      <c r="J451" s="151"/>
      <c r="K451" s="152"/>
      <c r="L451" s="153"/>
      <c r="M451" s="152"/>
      <c r="N451" s="153"/>
      <c r="O451" s="152"/>
      <c r="P451" s="152"/>
      <c r="Q451" s="154"/>
      <c r="R451" s="154"/>
      <c r="S451" s="152"/>
      <c r="T451" s="152"/>
      <c r="U451" s="152"/>
      <c r="V451" s="152"/>
      <c r="W451" s="152"/>
      <c r="X451" s="152"/>
      <c r="Y451" s="152"/>
      <c r="Z451" s="155"/>
      <c r="AA451" s="155"/>
      <c r="AB451" s="155"/>
      <c r="AC451" s="151"/>
      <c r="AD451" s="156"/>
      <c r="AE451" s="157"/>
      <c r="AF451" s="152"/>
      <c r="AG451" s="152"/>
      <c r="AH451" s="152"/>
      <c r="AI451" s="152"/>
      <c r="AJ451" s="152"/>
      <c r="AK451" s="152"/>
      <c r="AL451" s="152"/>
      <c r="AM451" s="152"/>
      <c r="AN451" s="152"/>
      <c r="AO451" s="152"/>
      <c r="AP451" s="152"/>
      <c r="AQ451" s="152"/>
      <c r="AR451" s="152"/>
      <c r="AS451" s="152"/>
      <c r="AT451" s="152"/>
      <c r="AU451" s="152"/>
      <c r="AV451" s="11"/>
      <c r="AW451" s="11"/>
      <c r="AX451" s="11"/>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c r="CZ451" s="15"/>
      <c r="DA451" s="15"/>
      <c r="DB451" s="15"/>
      <c r="DC451" s="15"/>
      <c r="DD451" s="15"/>
      <c r="DE451" s="15"/>
      <c r="DF451" s="15"/>
      <c r="DG451" s="15"/>
      <c r="DH451" s="15"/>
      <c r="DI451" s="15"/>
      <c r="DJ451" s="15"/>
      <c r="DK451" s="15"/>
      <c r="DL451" s="15"/>
      <c r="DM451" s="15"/>
      <c r="DN451" s="15"/>
      <c r="DO451" s="15"/>
      <c r="DP451" s="15"/>
      <c r="DQ451" s="15"/>
      <c r="DR451" s="15"/>
      <c r="DS451" s="15"/>
      <c r="DT451" s="15"/>
      <c r="DU451" s="15"/>
      <c r="DV451" s="15"/>
      <c r="DW451" s="15"/>
      <c r="DX451" s="15"/>
    </row>
    <row r="452" spans="1:128" ht="18">
      <c r="A452" s="150"/>
      <c r="B452" s="311" t="str">
        <f>+CONCATENATE(LEFT(B451,LEN(B451)-1),VALUE(RIGHT(B451,1))+1)</f>
        <v>A.II.6.7.4.1.2</v>
      </c>
      <c r="C452" s="277" t="s">
        <v>866</v>
      </c>
      <c r="D452" s="278" t="s">
        <v>623</v>
      </c>
      <c r="E452" s="287">
        <v>29.4</v>
      </c>
      <c r="F452" s="151" t="s">
        <v>939</v>
      </c>
      <c r="G452" s="151"/>
      <c r="H452" s="151"/>
      <c r="I452" s="151"/>
      <c r="J452" s="151"/>
      <c r="K452" s="152"/>
      <c r="L452" s="153"/>
      <c r="M452" s="152"/>
      <c r="N452" s="153"/>
      <c r="O452" s="152"/>
      <c r="P452" s="152"/>
      <c r="Q452" s="154"/>
      <c r="R452" s="154"/>
      <c r="S452" s="152"/>
      <c r="T452" s="152"/>
      <c r="U452" s="152"/>
      <c r="V452" s="152"/>
      <c r="W452" s="152"/>
      <c r="X452" s="152"/>
      <c r="Y452" s="152"/>
      <c r="Z452" s="155"/>
      <c r="AA452" s="155"/>
      <c r="AB452" s="155"/>
      <c r="AC452" s="151"/>
      <c r="AD452" s="156"/>
      <c r="AE452" s="157"/>
      <c r="AF452" s="152"/>
      <c r="AG452" s="152"/>
      <c r="AH452" s="152"/>
      <c r="AI452" s="152"/>
      <c r="AJ452" s="152"/>
      <c r="AK452" s="152"/>
      <c r="AL452" s="152"/>
      <c r="AM452" s="152"/>
      <c r="AN452" s="152"/>
      <c r="AO452" s="152"/>
      <c r="AP452" s="152"/>
      <c r="AQ452" s="152"/>
      <c r="AR452" s="152"/>
      <c r="AS452" s="152"/>
      <c r="AT452" s="152"/>
      <c r="AU452" s="152"/>
      <c r="AV452" s="11"/>
      <c r="AW452" s="11"/>
      <c r="AX452" s="11"/>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c r="CZ452" s="15"/>
      <c r="DA452" s="15"/>
      <c r="DB452" s="15"/>
      <c r="DC452" s="15"/>
      <c r="DD452" s="15"/>
      <c r="DE452" s="15"/>
      <c r="DF452" s="15"/>
      <c r="DG452" s="15"/>
      <c r="DH452" s="15"/>
      <c r="DI452" s="15"/>
      <c r="DJ452" s="15"/>
      <c r="DK452" s="15"/>
      <c r="DL452" s="15"/>
      <c r="DM452" s="15"/>
      <c r="DN452" s="15"/>
      <c r="DO452" s="15"/>
      <c r="DP452" s="15"/>
      <c r="DQ452" s="15"/>
      <c r="DR452" s="15"/>
      <c r="DS452" s="15"/>
      <c r="DT452" s="15"/>
      <c r="DU452" s="15"/>
      <c r="DV452" s="15"/>
      <c r="DW452" s="15"/>
      <c r="DX452" s="15"/>
    </row>
    <row r="453" spans="1:128" ht="18">
      <c r="A453" s="150"/>
      <c r="B453" s="311" t="str">
        <f>+CONCATENATE(LEFT(B452,LEN(B452)-1),VALUE(RIGHT(B452,1))+1)</f>
        <v>A.II.6.7.4.1.3</v>
      </c>
      <c r="C453" s="277" t="s">
        <v>867</v>
      </c>
      <c r="D453" s="278" t="s">
        <v>623</v>
      </c>
      <c r="E453" s="279">
        <f>2*3.8*8</f>
        <v>60.8</v>
      </c>
      <c r="F453" s="151" t="s">
        <v>939</v>
      </c>
      <c r="G453" s="151"/>
      <c r="H453" s="151"/>
      <c r="I453" s="151"/>
      <c r="J453" s="151"/>
      <c r="K453" s="152"/>
      <c r="L453" s="153"/>
      <c r="M453" s="152"/>
      <c r="N453" s="153"/>
      <c r="O453" s="152"/>
      <c r="P453" s="152"/>
      <c r="Q453" s="154"/>
      <c r="R453" s="154"/>
      <c r="S453" s="152"/>
      <c r="T453" s="152"/>
      <c r="U453" s="152"/>
      <c r="V453" s="152"/>
      <c r="W453" s="152"/>
      <c r="X453" s="152"/>
      <c r="Y453" s="152"/>
      <c r="Z453" s="155"/>
      <c r="AA453" s="155"/>
      <c r="AB453" s="155"/>
      <c r="AC453" s="151"/>
      <c r="AD453" s="156"/>
      <c r="AE453" s="157"/>
      <c r="AF453" s="152"/>
      <c r="AG453" s="152"/>
      <c r="AH453" s="152"/>
      <c r="AI453" s="152"/>
      <c r="AJ453" s="152"/>
      <c r="AK453" s="152"/>
      <c r="AL453" s="152"/>
      <c r="AM453" s="152"/>
      <c r="AN453" s="152"/>
      <c r="AO453" s="152"/>
      <c r="AP453" s="152"/>
      <c r="AQ453" s="152"/>
      <c r="AR453" s="152"/>
      <c r="AS453" s="152"/>
      <c r="AT453" s="152"/>
      <c r="AU453" s="152"/>
      <c r="AV453" s="11"/>
      <c r="AW453" s="11"/>
      <c r="AX453" s="11"/>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c r="CZ453" s="15"/>
      <c r="DA453" s="15"/>
      <c r="DB453" s="15"/>
      <c r="DC453" s="15"/>
      <c r="DD453" s="15"/>
      <c r="DE453" s="15"/>
      <c r="DF453" s="15"/>
      <c r="DG453" s="15"/>
      <c r="DH453" s="15"/>
      <c r="DI453" s="15"/>
      <c r="DJ453" s="15"/>
      <c r="DK453" s="15"/>
      <c r="DL453" s="15"/>
      <c r="DM453" s="15"/>
      <c r="DN453" s="15"/>
      <c r="DO453" s="15"/>
      <c r="DP453" s="15"/>
      <c r="DQ453" s="15"/>
      <c r="DR453" s="15"/>
      <c r="DS453" s="15"/>
      <c r="DT453" s="15"/>
      <c r="DU453" s="15"/>
      <c r="DV453" s="15"/>
      <c r="DW453" s="15"/>
      <c r="DX453" s="15"/>
    </row>
    <row r="454" spans="1:128" ht="18">
      <c r="A454" s="150"/>
      <c r="B454" s="311" t="str">
        <f>+CONCATENATE(LEFT(B453,LEN(B453)-1),VALUE(RIGHT(B453,1))+1)</f>
        <v>A.II.6.7.4.1.4</v>
      </c>
      <c r="C454" s="277" t="s">
        <v>868</v>
      </c>
      <c r="D454" s="278" t="s">
        <v>623</v>
      </c>
      <c r="E454" s="279">
        <f>2*3.2*3.8</f>
        <v>24.32</v>
      </c>
      <c r="F454" s="151" t="s">
        <v>939</v>
      </c>
      <c r="G454" s="151"/>
      <c r="H454" s="151"/>
      <c r="I454" s="151"/>
      <c r="J454" s="151"/>
      <c r="K454" s="152"/>
      <c r="L454" s="153"/>
      <c r="M454" s="152"/>
      <c r="N454" s="153"/>
      <c r="O454" s="152"/>
      <c r="P454" s="152"/>
      <c r="Q454" s="154"/>
      <c r="R454" s="154"/>
      <c r="S454" s="152"/>
      <c r="T454" s="152"/>
      <c r="U454" s="152"/>
      <c r="V454" s="152"/>
      <c r="W454" s="152"/>
      <c r="X454" s="152"/>
      <c r="Y454" s="152"/>
      <c r="Z454" s="155"/>
      <c r="AA454" s="155"/>
      <c r="AB454" s="155"/>
      <c r="AC454" s="151"/>
      <c r="AD454" s="156"/>
      <c r="AE454" s="157"/>
      <c r="AF454" s="152"/>
      <c r="AG454" s="152"/>
      <c r="AH454" s="152"/>
      <c r="AI454" s="152"/>
      <c r="AJ454" s="152"/>
      <c r="AK454" s="152"/>
      <c r="AL454" s="152"/>
      <c r="AM454" s="152"/>
      <c r="AN454" s="152"/>
      <c r="AO454" s="152"/>
      <c r="AP454" s="152"/>
      <c r="AQ454" s="152"/>
      <c r="AR454" s="152"/>
      <c r="AS454" s="152"/>
      <c r="AT454" s="152"/>
      <c r="AU454" s="152"/>
      <c r="AV454" s="11"/>
      <c r="AW454" s="11"/>
      <c r="AX454" s="11"/>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c r="CZ454" s="15"/>
      <c r="DA454" s="15"/>
      <c r="DB454" s="15"/>
      <c r="DC454" s="15"/>
      <c r="DD454" s="15"/>
      <c r="DE454" s="15"/>
      <c r="DF454" s="15"/>
      <c r="DG454" s="15"/>
      <c r="DH454" s="15"/>
      <c r="DI454" s="15"/>
      <c r="DJ454" s="15"/>
      <c r="DK454" s="15"/>
      <c r="DL454" s="15"/>
      <c r="DM454" s="15"/>
      <c r="DN454" s="15"/>
      <c r="DO454" s="15"/>
      <c r="DP454" s="15"/>
      <c r="DQ454" s="15"/>
      <c r="DR454" s="15"/>
      <c r="DS454" s="15"/>
      <c r="DT454" s="15"/>
      <c r="DU454" s="15"/>
      <c r="DV454" s="15"/>
      <c r="DW454" s="15"/>
      <c r="DX454" s="15"/>
    </row>
    <row r="455" spans="1:128" ht="17.25" customHeight="1">
      <c r="A455" s="150"/>
      <c r="B455" s="311" t="str">
        <f>+CONCATENATE(LEFT(B449,LEN(B449)-1),VALUE(RIGHT(B449,1))+1)</f>
        <v>A.II.6.7.5</v>
      </c>
      <c r="C455" s="277" t="s">
        <v>672</v>
      </c>
      <c r="D455" s="278">
        <v>0</v>
      </c>
      <c r="E455" s="279"/>
      <c r="F455" s="151" t="s">
        <v>534</v>
      </c>
      <c r="G455" s="151"/>
      <c r="H455" s="151"/>
      <c r="I455" s="151"/>
      <c r="J455" s="151"/>
      <c r="K455" s="152"/>
      <c r="L455" s="153"/>
      <c r="M455" s="152"/>
      <c r="N455" s="153"/>
      <c r="O455" s="152"/>
      <c r="P455" s="152"/>
      <c r="Q455" s="154"/>
      <c r="R455" s="154"/>
      <c r="S455" s="152"/>
      <c r="T455" s="152"/>
      <c r="U455" s="152"/>
      <c r="V455" s="152"/>
      <c r="W455" s="152"/>
      <c r="X455" s="152"/>
      <c r="Y455" s="152"/>
      <c r="Z455" s="155"/>
      <c r="AA455" s="155"/>
      <c r="AB455" s="155"/>
      <c r="AC455" s="151"/>
      <c r="AD455" s="156"/>
      <c r="AE455" s="157"/>
      <c r="AF455" s="152"/>
      <c r="AG455" s="152"/>
      <c r="AH455" s="152"/>
      <c r="AI455" s="152"/>
      <c r="AJ455" s="152"/>
      <c r="AK455" s="152"/>
      <c r="AL455" s="152"/>
      <c r="AM455" s="152"/>
      <c r="AN455" s="152"/>
      <c r="AO455" s="152"/>
      <c r="AP455" s="152"/>
      <c r="AQ455" s="152"/>
      <c r="AR455" s="152"/>
      <c r="AS455" s="152"/>
      <c r="AT455" s="152"/>
      <c r="AU455" s="152"/>
      <c r="AV455" s="11"/>
      <c r="AW455" s="11"/>
      <c r="AX455" s="11"/>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c r="CZ455" s="15"/>
      <c r="DA455" s="15"/>
      <c r="DB455" s="15"/>
      <c r="DC455" s="15"/>
      <c r="DD455" s="15"/>
      <c r="DE455" s="15"/>
      <c r="DF455" s="15"/>
      <c r="DG455" s="15"/>
      <c r="DH455" s="15"/>
      <c r="DI455" s="15"/>
      <c r="DJ455" s="15"/>
      <c r="DK455" s="15"/>
      <c r="DL455" s="15"/>
      <c r="DM455" s="15"/>
      <c r="DN455" s="15"/>
      <c r="DO455" s="15"/>
      <c r="DP455" s="15"/>
      <c r="DQ455" s="15"/>
      <c r="DR455" s="15"/>
      <c r="DS455" s="15"/>
      <c r="DT455" s="15"/>
      <c r="DU455" s="15"/>
      <c r="DV455" s="15"/>
      <c r="DW455" s="15"/>
      <c r="DX455" s="15"/>
    </row>
    <row r="456" spans="1:128" ht="39.6">
      <c r="A456" s="150"/>
      <c r="B456" s="311" t="str">
        <f>CONCATENATE(B455,".1")</f>
        <v>A.II.6.7.5.1</v>
      </c>
      <c r="C456" s="277" t="s">
        <v>869</v>
      </c>
      <c r="D456" s="278" t="s">
        <v>608</v>
      </c>
      <c r="E456" s="279">
        <v>1</v>
      </c>
      <c r="F456" s="151" t="s">
        <v>939</v>
      </c>
      <c r="G456" s="151" t="s">
        <v>202</v>
      </c>
      <c r="H456" s="151">
        <v>6800</v>
      </c>
      <c r="I456" s="151" t="s">
        <v>366</v>
      </c>
      <c r="J456" s="151">
        <f>((0.5*0.5*0.8)*H456*E456)/1000</f>
        <v>1.36</v>
      </c>
      <c r="K456" s="152"/>
      <c r="L456" s="153">
        <f>J456</f>
        <v>1.36</v>
      </c>
      <c r="M456" s="152" t="s">
        <v>510</v>
      </c>
      <c r="N456" s="153">
        <f>0.7*L456</f>
        <v>0.95199999999999996</v>
      </c>
      <c r="O456" s="152">
        <v>10</v>
      </c>
      <c r="P456" s="152">
        <v>70</v>
      </c>
      <c r="Q456" s="154"/>
      <c r="R456" s="154"/>
      <c r="S456" s="152"/>
      <c r="T456" s="152"/>
      <c r="U456" s="152"/>
      <c r="V456" s="152"/>
      <c r="W456" s="152"/>
      <c r="X456" s="152"/>
      <c r="Y456" s="152"/>
      <c r="Z456" s="155"/>
      <c r="AA456" s="155"/>
      <c r="AB456" s="155"/>
      <c r="AC456" s="151"/>
      <c r="AD456" s="156"/>
      <c r="AE456" s="157"/>
      <c r="AF456" s="152"/>
      <c r="AG456" s="152"/>
      <c r="AH456" s="152"/>
      <c r="AI456" s="152"/>
      <c r="AJ456" s="152"/>
      <c r="AK456" s="152"/>
      <c r="AL456" s="152"/>
      <c r="AM456" s="152"/>
      <c r="AN456" s="152"/>
      <c r="AO456" s="152"/>
      <c r="AP456" s="152"/>
      <c r="AQ456" s="152"/>
      <c r="AR456" s="152"/>
      <c r="AS456" s="152"/>
      <c r="AT456" s="152"/>
      <c r="AU456" s="152"/>
      <c r="AV456" s="11"/>
      <c r="AW456" s="11"/>
      <c r="AX456" s="11"/>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row>
    <row r="457" spans="1:128" ht="66">
      <c r="A457" s="150"/>
      <c r="B457" s="311" t="str">
        <f>+CONCATENATE(LEFT(B456,LEN(B456)-1),VALUE(RIGHT(B456,1))+1)</f>
        <v>A.II.6.7.5.2</v>
      </c>
      <c r="C457" s="277" t="s">
        <v>709</v>
      </c>
      <c r="D457" s="278" t="s">
        <v>608</v>
      </c>
      <c r="E457" s="279">
        <v>2</v>
      </c>
      <c r="F457" s="151" t="s">
        <v>939</v>
      </c>
      <c r="G457" s="151" t="s">
        <v>384</v>
      </c>
      <c r="H457" s="151">
        <v>626.6</v>
      </c>
      <c r="I457" s="230" t="s">
        <v>380</v>
      </c>
      <c r="J457" s="151"/>
      <c r="K457" s="152"/>
      <c r="L457" s="153"/>
      <c r="M457" s="152"/>
      <c r="N457" s="153"/>
      <c r="O457" s="152">
        <v>70</v>
      </c>
      <c r="P457" s="152">
        <v>75</v>
      </c>
      <c r="Q457" s="154"/>
      <c r="R457" s="154"/>
      <c r="S457" s="152"/>
      <c r="T457" s="152"/>
      <c r="U457" s="152"/>
      <c r="V457" s="152"/>
      <c r="W457" s="152"/>
      <c r="X457" s="152"/>
      <c r="Y457" s="152"/>
      <c r="Z457" s="155"/>
      <c r="AA457" s="155"/>
      <c r="AB457" s="155"/>
      <c r="AC457" s="151"/>
      <c r="AD457" s="156"/>
      <c r="AE457" s="157"/>
      <c r="AF457" s="152"/>
      <c r="AG457" s="152"/>
      <c r="AH457" s="152"/>
      <c r="AI457" s="152"/>
      <c r="AJ457" s="152"/>
      <c r="AK457" s="152"/>
      <c r="AL457" s="152"/>
      <c r="AM457" s="152"/>
      <c r="AN457" s="152"/>
      <c r="AO457" s="152"/>
      <c r="AP457" s="152"/>
      <c r="AQ457" s="152"/>
      <c r="AR457" s="152"/>
      <c r="AS457" s="152"/>
      <c r="AT457" s="152"/>
      <c r="AU457" s="152"/>
      <c r="AV457" s="11"/>
      <c r="AW457" s="11"/>
      <c r="AX457" s="11"/>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c r="CZ457" s="15"/>
      <c r="DA457" s="15"/>
      <c r="DB457" s="15"/>
      <c r="DC457" s="15"/>
      <c r="DD457" s="15"/>
      <c r="DE457" s="15"/>
      <c r="DF457" s="15"/>
      <c r="DG457" s="15"/>
      <c r="DH457" s="15"/>
      <c r="DI457" s="15"/>
      <c r="DJ457" s="15"/>
      <c r="DK457" s="15"/>
      <c r="DL457" s="15"/>
      <c r="DM457" s="15"/>
      <c r="DN457" s="15"/>
      <c r="DO457" s="15"/>
      <c r="DP457" s="15"/>
      <c r="DQ457" s="15"/>
      <c r="DR457" s="15"/>
      <c r="DS457" s="15"/>
      <c r="DT457" s="15"/>
      <c r="DU457" s="15"/>
      <c r="DV457" s="15"/>
      <c r="DW457" s="15"/>
      <c r="DX457" s="15"/>
    </row>
    <row r="458" spans="1:128" ht="25.5" customHeight="1">
      <c r="A458" s="150"/>
      <c r="B458" s="311" t="str">
        <f>+CONCATENATE(LEFT(B457,LEN(B457)-1),VALUE(RIGHT(B457,1))+1)</f>
        <v>A.II.6.7.5.3</v>
      </c>
      <c r="C458" s="302" t="s">
        <v>698</v>
      </c>
      <c r="D458" s="278" t="s">
        <v>374</v>
      </c>
      <c r="E458" s="279">
        <v>3</v>
      </c>
      <c r="F458" s="151" t="s">
        <v>940</v>
      </c>
      <c r="G458" s="151"/>
      <c r="H458" s="151"/>
      <c r="I458" s="151"/>
      <c r="J458" s="151"/>
      <c r="K458" s="152"/>
      <c r="L458" s="153"/>
      <c r="M458" s="152"/>
      <c r="N458" s="153"/>
      <c r="O458" s="152"/>
      <c r="P458" s="152"/>
      <c r="Q458" s="154"/>
      <c r="R458" s="154"/>
      <c r="S458" s="152"/>
      <c r="T458" s="152"/>
      <c r="U458" s="152"/>
      <c r="V458" s="152"/>
      <c r="W458" s="152"/>
      <c r="X458" s="152"/>
      <c r="Y458" s="152"/>
      <c r="Z458" s="155"/>
      <c r="AA458" s="155"/>
      <c r="AB458" s="155"/>
      <c r="AC458" s="151"/>
      <c r="AD458" s="156"/>
      <c r="AE458" s="157"/>
      <c r="AF458" s="152"/>
      <c r="AG458" s="152"/>
      <c r="AH458" s="152"/>
      <c r="AI458" s="152"/>
      <c r="AJ458" s="152"/>
      <c r="AK458" s="152"/>
      <c r="AL458" s="152"/>
      <c r="AM458" s="152"/>
      <c r="AN458" s="152"/>
      <c r="AO458" s="152"/>
      <c r="AP458" s="152"/>
      <c r="AQ458" s="152"/>
      <c r="AR458" s="152"/>
      <c r="AS458" s="152"/>
      <c r="AT458" s="152"/>
      <c r="AU458" s="152"/>
      <c r="AV458" s="11"/>
      <c r="AW458" s="11"/>
      <c r="AX458" s="11"/>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c r="CZ458" s="15"/>
      <c r="DA458" s="15"/>
      <c r="DB458" s="15"/>
      <c r="DC458" s="15"/>
      <c r="DD458" s="15"/>
      <c r="DE458" s="15"/>
      <c r="DF458" s="15"/>
      <c r="DG458" s="15"/>
      <c r="DH458" s="15"/>
      <c r="DI458" s="15"/>
      <c r="DJ458" s="15"/>
      <c r="DK458" s="15"/>
      <c r="DL458" s="15"/>
      <c r="DM458" s="15"/>
      <c r="DN458" s="15"/>
      <c r="DO458" s="15"/>
      <c r="DP458" s="15"/>
      <c r="DQ458" s="15"/>
      <c r="DR458" s="15"/>
      <c r="DS458" s="15"/>
      <c r="DT458" s="15"/>
      <c r="DU458" s="15"/>
      <c r="DV458" s="15"/>
      <c r="DW458" s="15"/>
      <c r="DX458" s="15"/>
    </row>
    <row r="459" spans="1:128" ht="38.25" customHeight="1">
      <c r="A459" s="150"/>
      <c r="B459" s="311" t="str">
        <f>+CONCATENATE(LEFT(B458,LEN(B458)-1),VALUE(RIGHT(B458,1))+1)</f>
        <v>A.II.6.7.5.4</v>
      </c>
      <c r="C459" s="312" t="s">
        <v>737</v>
      </c>
      <c r="D459" s="278"/>
      <c r="E459" s="279"/>
      <c r="F459" s="151" t="s">
        <v>534</v>
      </c>
      <c r="G459" s="151"/>
      <c r="H459" s="151"/>
      <c r="I459" s="151"/>
      <c r="J459" s="151"/>
      <c r="K459" s="152"/>
      <c r="L459" s="153"/>
      <c r="M459" s="152"/>
      <c r="N459" s="153"/>
      <c r="O459" s="152"/>
      <c r="P459" s="152"/>
      <c r="Q459" s="154"/>
      <c r="R459" s="154"/>
      <c r="S459" s="152"/>
      <c r="T459" s="152"/>
      <c r="U459" s="152"/>
      <c r="V459" s="152"/>
      <c r="W459" s="152"/>
      <c r="X459" s="152"/>
      <c r="Y459" s="152"/>
      <c r="Z459" s="155"/>
      <c r="AA459" s="155"/>
      <c r="AB459" s="155"/>
      <c r="AC459" s="151"/>
      <c r="AD459" s="156"/>
      <c r="AE459" s="157"/>
      <c r="AF459" s="152"/>
      <c r="AG459" s="152"/>
      <c r="AH459" s="152"/>
      <c r="AI459" s="152"/>
      <c r="AJ459" s="152"/>
      <c r="AK459" s="152"/>
      <c r="AL459" s="152"/>
      <c r="AM459" s="152"/>
      <c r="AN459" s="152"/>
      <c r="AO459" s="152"/>
      <c r="AP459" s="152"/>
      <c r="AQ459" s="152"/>
      <c r="AR459" s="152"/>
      <c r="AS459" s="152"/>
      <c r="AT459" s="152"/>
      <c r="AU459" s="152"/>
      <c r="AV459" s="11"/>
      <c r="AW459" s="11"/>
      <c r="AX459" s="11"/>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c r="CZ459" s="15"/>
      <c r="DA459" s="15"/>
      <c r="DB459" s="15"/>
      <c r="DC459" s="15"/>
      <c r="DD459" s="15"/>
      <c r="DE459" s="15"/>
      <c r="DF459" s="15"/>
      <c r="DG459" s="15"/>
      <c r="DH459" s="15"/>
      <c r="DI459" s="15"/>
      <c r="DJ459" s="15"/>
      <c r="DK459" s="15"/>
      <c r="DL459" s="15"/>
      <c r="DM459" s="15"/>
      <c r="DN459" s="15"/>
      <c r="DO459" s="15"/>
      <c r="DP459" s="15"/>
      <c r="DQ459" s="15"/>
      <c r="DR459" s="15"/>
      <c r="DS459" s="15"/>
      <c r="DT459" s="15"/>
      <c r="DU459" s="15"/>
      <c r="DV459" s="15"/>
      <c r="DW459" s="15"/>
      <c r="DX459" s="15"/>
    </row>
    <row r="460" spans="1:128" ht="18">
      <c r="A460" s="150"/>
      <c r="B460" s="311" t="str">
        <f t="shared" ref="B460:B467" si="6">CONCATENATE(B459,".1")</f>
        <v>A.II.6.7.5.4.1</v>
      </c>
      <c r="C460" s="312" t="s">
        <v>738</v>
      </c>
      <c r="D460" s="278" t="s">
        <v>421</v>
      </c>
      <c r="E460" s="279">
        <f>15*7.44</f>
        <v>111.60000000000001</v>
      </c>
      <c r="F460" s="151" t="s">
        <v>939</v>
      </c>
      <c r="G460" s="151"/>
      <c r="H460" s="151"/>
      <c r="I460" s="151"/>
      <c r="J460" s="151">
        <f>E460/1000</f>
        <v>0.1116</v>
      </c>
      <c r="K460" s="152"/>
      <c r="L460" s="153">
        <f>J460</f>
        <v>0.1116</v>
      </c>
      <c r="M460" s="152"/>
      <c r="N460" s="153"/>
      <c r="O460" s="152"/>
      <c r="P460" s="152"/>
      <c r="Q460" s="154"/>
      <c r="R460" s="154"/>
      <c r="S460" s="152"/>
      <c r="T460" s="152"/>
      <c r="U460" s="152"/>
      <c r="V460" s="152"/>
      <c r="W460" s="152"/>
      <c r="X460" s="152"/>
      <c r="Y460" s="152"/>
      <c r="Z460" s="155"/>
      <c r="AA460" s="155"/>
      <c r="AB460" s="155"/>
      <c r="AC460" s="151"/>
      <c r="AD460" s="156"/>
      <c r="AE460" s="157"/>
      <c r="AF460" s="152"/>
      <c r="AG460" s="152"/>
      <c r="AH460" s="152"/>
      <c r="AI460" s="152"/>
      <c r="AJ460" s="152"/>
      <c r="AK460" s="152"/>
      <c r="AL460" s="152"/>
      <c r="AM460" s="152"/>
      <c r="AN460" s="152"/>
      <c r="AO460" s="152"/>
      <c r="AP460" s="152"/>
      <c r="AQ460" s="152"/>
      <c r="AR460" s="152"/>
      <c r="AS460" s="152"/>
      <c r="AT460" s="152"/>
      <c r="AU460" s="152"/>
      <c r="AV460" s="11"/>
      <c r="AW460" s="11"/>
      <c r="AX460" s="11"/>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c r="CZ460" s="15"/>
      <c r="DA460" s="15"/>
      <c r="DB460" s="15"/>
      <c r="DC460" s="15"/>
      <c r="DD460" s="15"/>
      <c r="DE460" s="15"/>
      <c r="DF460" s="15"/>
      <c r="DG460" s="15"/>
      <c r="DH460" s="15"/>
      <c r="DI460" s="15"/>
      <c r="DJ460" s="15"/>
      <c r="DK460" s="15"/>
      <c r="DL460" s="15"/>
      <c r="DM460" s="15"/>
      <c r="DN460" s="15"/>
      <c r="DO460" s="15"/>
      <c r="DP460" s="15"/>
      <c r="DQ460" s="15"/>
      <c r="DR460" s="15"/>
      <c r="DS460" s="15"/>
      <c r="DT460" s="15"/>
      <c r="DU460" s="15"/>
      <c r="DV460" s="15"/>
      <c r="DW460" s="15"/>
      <c r="DX460" s="15"/>
    </row>
    <row r="461" spans="1:128" ht="17.25" customHeight="1">
      <c r="A461" s="150"/>
      <c r="B461" s="311" t="str">
        <f>+CONCATENATE(LEFT(B455,LEN(B455)-1),VALUE(RIGHT(B455,1))+1)</f>
        <v>A.II.6.7.6</v>
      </c>
      <c r="C461" s="277" t="s">
        <v>674</v>
      </c>
      <c r="D461" s="278">
        <v>0</v>
      </c>
      <c r="E461" s="279"/>
      <c r="F461" s="151" t="s">
        <v>534</v>
      </c>
      <c r="G461" s="151"/>
      <c r="H461" s="151"/>
      <c r="I461" s="151"/>
      <c r="J461" s="151"/>
      <c r="K461" s="152"/>
      <c r="L461" s="153"/>
      <c r="M461" s="152"/>
      <c r="N461" s="153"/>
      <c r="O461" s="152"/>
      <c r="P461" s="152"/>
      <c r="Q461" s="154"/>
      <c r="R461" s="154"/>
      <c r="S461" s="152"/>
      <c r="T461" s="152"/>
      <c r="U461" s="152"/>
      <c r="V461" s="152"/>
      <c r="W461" s="152"/>
      <c r="X461" s="152"/>
      <c r="Y461" s="152"/>
      <c r="Z461" s="155"/>
      <c r="AA461" s="155"/>
      <c r="AB461" s="155"/>
      <c r="AC461" s="151"/>
      <c r="AD461" s="156"/>
      <c r="AE461" s="157"/>
      <c r="AF461" s="152"/>
      <c r="AG461" s="152"/>
      <c r="AH461" s="152"/>
      <c r="AI461" s="152"/>
      <c r="AJ461" s="152"/>
      <c r="AK461" s="152"/>
      <c r="AL461" s="152"/>
      <c r="AM461" s="152"/>
      <c r="AN461" s="152"/>
      <c r="AO461" s="152"/>
      <c r="AP461" s="152"/>
      <c r="AQ461" s="152"/>
      <c r="AR461" s="152"/>
      <c r="AS461" s="152"/>
      <c r="AT461" s="152"/>
      <c r="AU461" s="152"/>
      <c r="AV461" s="11"/>
      <c r="AW461" s="11"/>
      <c r="AX461" s="11"/>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c r="CZ461" s="15"/>
      <c r="DA461" s="15"/>
      <c r="DB461" s="15"/>
      <c r="DC461" s="15"/>
      <c r="DD461" s="15"/>
      <c r="DE461" s="15"/>
      <c r="DF461" s="15"/>
      <c r="DG461" s="15"/>
      <c r="DH461" s="15"/>
      <c r="DI461" s="15"/>
      <c r="DJ461" s="15"/>
      <c r="DK461" s="15"/>
      <c r="DL461" s="15"/>
      <c r="DM461" s="15"/>
      <c r="DN461" s="15"/>
      <c r="DO461" s="15"/>
      <c r="DP461" s="15"/>
      <c r="DQ461" s="15"/>
      <c r="DR461" s="15"/>
      <c r="DS461" s="15"/>
      <c r="DT461" s="15"/>
      <c r="DU461" s="15"/>
      <c r="DV461" s="15"/>
      <c r="DW461" s="15"/>
      <c r="DX461" s="15"/>
    </row>
    <row r="462" spans="1:128" ht="17.25" customHeight="1">
      <c r="A462" s="150"/>
      <c r="B462" s="311" t="str">
        <f t="shared" si="6"/>
        <v>A.II.6.7.6.1</v>
      </c>
      <c r="C462" s="277" t="s">
        <v>640</v>
      </c>
      <c r="D462" s="278">
        <v>0</v>
      </c>
      <c r="E462" s="279">
        <v>0</v>
      </c>
      <c r="F462" s="151" t="s">
        <v>534</v>
      </c>
      <c r="G462" s="151"/>
      <c r="H462" s="151"/>
      <c r="I462" s="151"/>
      <c r="J462" s="151"/>
      <c r="K462" s="152"/>
      <c r="L462" s="153"/>
      <c r="M462" s="152"/>
      <c r="N462" s="153"/>
      <c r="O462" s="152"/>
      <c r="P462" s="152"/>
      <c r="Q462" s="154"/>
      <c r="R462" s="154"/>
      <c r="S462" s="152"/>
      <c r="T462" s="152"/>
      <c r="U462" s="152"/>
      <c r="V462" s="152"/>
      <c r="W462" s="152"/>
      <c r="X462" s="152"/>
      <c r="Y462" s="152"/>
      <c r="Z462" s="155"/>
      <c r="AA462" s="155"/>
      <c r="AB462" s="155"/>
      <c r="AC462" s="151"/>
      <c r="AD462" s="156"/>
      <c r="AE462" s="157"/>
      <c r="AF462" s="152"/>
      <c r="AG462" s="152"/>
      <c r="AH462" s="152"/>
      <c r="AI462" s="152"/>
      <c r="AJ462" s="152"/>
      <c r="AK462" s="152"/>
      <c r="AL462" s="152"/>
      <c r="AM462" s="152"/>
      <c r="AN462" s="152"/>
      <c r="AO462" s="152"/>
      <c r="AP462" s="152"/>
      <c r="AQ462" s="152"/>
      <c r="AR462" s="152"/>
      <c r="AS462" s="152"/>
      <c r="AT462" s="152"/>
      <c r="AU462" s="152"/>
      <c r="AV462" s="11"/>
      <c r="AW462" s="11"/>
      <c r="AX462" s="11"/>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c r="CZ462" s="15"/>
      <c r="DA462" s="15"/>
      <c r="DB462" s="15"/>
      <c r="DC462" s="15"/>
      <c r="DD462" s="15"/>
      <c r="DE462" s="15"/>
      <c r="DF462" s="15"/>
      <c r="DG462" s="15"/>
      <c r="DH462" s="15"/>
      <c r="DI462" s="15"/>
      <c r="DJ462" s="15"/>
      <c r="DK462" s="15"/>
      <c r="DL462" s="15"/>
      <c r="DM462" s="15"/>
      <c r="DN462" s="15"/>
      <c r="DO462" s="15"/>
      <c r="DP462" s="15"/>
      <c r="DQ462" s="15"/>
      <c r="DR462" s="15"/>
      <c r="DS462" s="15"/>
      <c r="DT462" s="15"/>
      <c r="DU462" s="15"/>
      <c r="DV462" s="15"/>
      <c r="DW462" s="15"/>
      <c r="DX462" s="15"/>
    </row>
    <row r="463" spans="1:128" ht="17.25" customHeight="1">
      <c r="A463" s="150"/>
      <c r="B463" s="311" t="str">
        <f t="shared" si="6"/>
        <v>A.II.6.7.6.1.1</v>
      </c>
      <c r="C463" s="277" t="s">
        <v>675</v>
      </c>
      <c r="D463" s="278"/>
      <c r="E463" s="279"/>
      <c r="F463" s="151" t="s">
        <v>534</v>
      </c>
      <c r="G463" s="151"/>
      <c r="H463" s="151"/>
      <c r="I463" s="151"/>
      <c r="J463" s="151"/>
      <c r="K463" s="152"/>
      <c r="L463" s="153"/>
      <c r="M463" s="152"/>
      <c r="N463" s="153"/>
      <c r="O463" s="152"/>
      <c r="P463" s="152"/>
      <c r="Q463" s="154"/>
      <c r="R463" s="154"/>
      <c r="S463" s="152"/>
      <c r="T463" s="152"/>
      <c r="U463" s="152"/>
      <c r="V463" s="152"/>
      <c r="W463" s="152"/>
      <c r="X463" s="152"/>
      <c r="Y463" s="152"/>
      <c r="Z463" s="155"/>
      <c r="AA463" s="155"/>
      <c r="AB463" s="155"/>
      <c r="AC463" s="151"/>
      <c r="AD463" s="156"/>
      <c r="AE463" s="157"/>
      <c r="AF463" s="152"/>
      <c r="AG463" s="152"/>
      <c r="AH463" s="152"/>
      <c r="AI463" s="152"/>
      <c r="AJ463" s="152"/>
      <c r="AK463" s="152"/>
      <c r="AL463" s="152"/>
      <c r="AM463" s="152"/>
      <c r="AN463" s="152"/>
      <c r="AO463" s="152"/>
      <c r="AP463" s="152"/>
      <c r="AQ463" s="152"/>
      <c r="AR463" s="152"/>
      <c r="AS463" s="152"/>
      <c r="AT463" s="152"/>
      <c r="AU463" s="152"/>
      <c r="AV463" s="11"/>
      <c r="AW463" s="11"/>
      <c r="AX463" s="11"/>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c r="CZ463" s="15"/>
      <c r="DA463" s="15"/>
      <c r="DB463" s="15"/>
      <c r="DC463" s="15"/>
      <c r="DD463" s="15"/>
      <c r="DE463" s="15"/>
      <c r="DF463" s="15"/>
      <c r="DG463" s="15"/>
      <c r="DH463" s="15"/>
      <c r="DI463" s="15"/>
      <c r="DJ463" s="15"/>
      <c r="DK463" s="15"/>
      <c r="DL463" s="15"/>
      <c r="DM463" s="15"/>
      <c r="DN463" s="15"/>
      <c r="DO463" s="15"/>
      <c r="DP463" s="15"/>
      <c r="DQ463" s="15"/>
      <c r="DR463" s="15"/>
      <c r="DS463" s="15"/>
      <c r="DT463" s="15"/>
      <c r="DU463" s="15"/>
      <c r="DV463" s="15"/>
      <c r="DW463" s="15"/>
      <c r="DX463" s="15"/>
    </row>
    <row r="464" spans="1:128" ht="17.25" customHeight="1">
      <c r="A464" s="150"/>
      <c r="B464" s="311" t="str">
        <f t="shared" si="6"/>
        <v>A.II.6.7.6.1.1.1</v>
      </c>
      <c r="C464" s="306" t="s">
        <v>699</v>
      </c>
      <c r="D464" s="296"/>
      <c r="E464" s="294"/>
      <c r="F464" s="151" t="s">
        <v>534</v>
      </c>
      <c r="G464" s="151"/>
      <c r="H464" s="151"/>
      <c r="I464" s="151"/>
      <c r="J464" s="151"/>
      <c r="K464" s="152"/>
      <c r="L464" s="153"/>
      <c r="M464" s="152"/>
      <c r="N464" s="153"/>
      <c r="O464" s="152"/>
      <c r="P464" s="152"/>
      <c r="Q464" s="154"/>
      <c r="R464" s="154"/>
      <c r="S464" s="152"/>
      <c r="T464" s="152"/>
      <c r="U464" s="152"/>
      <c r="V464" s="152"/>
      <c r="W464" s="152"/>
      <c r="X464" s="152"/>
      <c r="Y464" s="152"/>
      <c r="Z464" s="155"/>
      <c r="AA464" s="155"/>
      <c r="AB464" s="155"/>
      <c r="AC464" s="151"/>
      <c r="AD464" s="156"/>
      <c r="AE464" s="157"/>
      <c r="AF464" s="152"/>
      <c r="AG464" s="152"/>
      <c r="AH464" s="152"/>
      <c r="AI464" s="152"/>
      <c r="AJ464" s="152"/>
      <c r="AK464" s="152"/>
      <c r="AL464" s="152"/>
      <c r="AM464" s="152"/>
      <c r="AN464" s="152"/>
      <c r="AO464" s="152"/>
      <c r="AP464" s="152"/>
      <c r="AQ464" s="152"/>
      <c r="AR464" s="152"/>
      <c r="AS464" s="152"/>
      <c r="AT464" s="152"/>
      <c r="AU464" s="152"/>
      <c r="AV464" s="11"/>
      <c r="AW464" s="11"/>
      <c r="AX464" s="11"/>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c r="CZ464" s="15"/>
      <c r="DA464" s="15"/>
      <c r="DB464" s="15"/>
      <c r="DC464" s="15"/>
      <c r="DD464" s="15"/>
      <c r="DE464" s="15"/>
      <c r="DF464" s="15"/>
      <c r="DG464" s="15"/>
      <c r="DH464" s="15"/>
      <c r="DI464" s="15"/>
      <c r="DJ464" s="15"/>
      <c r="DK464" s="15"/>
      <c r="DL464" s="15"/>
      <c r="DM464" s="15"/>
      <c r="DN464" s="15"/>
      <c r="DO464" s="15"/>
      <c r="DP464" s="15"/>
      <c r="DQ464" s="15"/>
      <c r="DR464" s="15"/>
      <c r="DS464" s="15"/>
      <c r="DT464" s="15"/>
      <c r="DU464" s="15"/>
      <c r="DV464" s="15"/>
      <c r="DW464" s="15"/>
      <c r="DX464" s="15"/>
    </row>
    <row r="465" spans="1:128" ht="26.4">
      <c r="A465" s="150"/>
      <c r="B465" s="311" t="str">
        <f t="shared" si="6"/>
        <v>A.II.6.7.6.1.1.1.1</v>
      </c>
      <c r="C465" s="306" t="s">
        <v>870</v>
      </c>
      <c r="D465" s="296" t="s">
        <v>608</v>
      </c>
      <c r="E465" s="294">
        <v>2</v>
      </c>
      <c r="F465" s="151" t="s">
        <v>939</v>
      </c>
      <c r="G465" s="151"/>
      <c r="H465" s="151">
        <v>199</v>
      </c>
      <c r="I465" s="151" t="s">
        <v>380</v>
      </c>
      <c r="J465" s="151">
        <f>10856/1000</f>
        <v>10.856</v>
      </c>
      <c r="K465" s="152"/>
      <c r="L465" s="153">
        <f>J465</f>
        <v>10.856</v>
      </c>
      <c r="M465" s="152" t="s">
        <v>514</v>
      </c>
      <c r="N465" s="153"/>
      <c r="O465" s="152"/>
      <c r="P465" s="152"/>
      <c r="Q465" s="154"/>
      <c r="R465" s="154"/>
      <c r="S465" s="152"/>
      <c r="T465" s="152"/>
      <c r="U465" s="152"/>
      <c r="V465" s="152"/>
      <c r="W465" s="152"/>
      <c r="X465" s="152"/>
      <c r="Y465" s="152"/>
      <c r="Z465" s="155"/>
      <c r="AA465" s="155"/>
      <c r="AB465" s="155"/>
      <c r="AC465" s="151"/>
      <c r="AD465" s="156"/>
      <c r="AE465" s="157"/>
      <c r="AF465" s="152"/>
      <c r="AG465" s="152"/>
      <c r="AH465" s="152"/>
      <c r="AI465" s="152"/>
      <c r="AJ465" s="152"/>
      <c r="AK465" s="152"/>
      <c r="AL465" s="152"/>
      <c r="AM465" s="152"/>
      <c r="AN465" s="152"/>
      <c r="AO465" s="152"/>
      <c r="AP465" s="152"/>
      <c r="AQ465" s="152"/>
      <c r="AR465" s="152"/>
      <c r="AS465" s="152"/>
      <c r="AT465" s="152"/>
      <c r="AU465" s="152"/>
      <c r="AV465" s="11"/>
      <c r="AW465" s="11"/>
      <c r="AX465" s="11"/>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c r="CZ465" s="15"/>
      <c r="DA465" s="15"/>
      <c r="DB465" s="15"/>
      <c r="DC465" s="15"/>
      <c r="DD465" s="15"/>
      <c r="DE465" s="15"/>
      <c r="DF465" s="15"/>
      <c r="DG465" s="15"/>
      <c r="DH465" s="15"/>
      <c r="DI465" s="15"/>
      <c r="DJ465" s="15"/>
      <c r="DK465" s="15"/>
      <c r="DL465" s="15"/>
      <c r="DM465" s="15"/>
      <c r="DN465" s="15"/>
      <c r="DO465" s="15"/>
      <c r="DP465" s="15"/>
      <c r="DQ465" s="15"/>
      <c r="DR465" s="15"/>
      <c r="DS465" s="15"/>
      <c r="DT465" s="15"/>
      <c r="DU465" s="15"/>
      <c r="DV465" s="15"/>
      <c r="DW465" s="15"/>
      <c r="DX465" s="15"/>
    </row>
    <row r="466" spans="1:128" ht="17.25" customHeight="1">
      <c r="A466" s="150"/>
      <c r="B466" s="313" t="str">
        <f>+CONCATENATE(LEFT(B463,LEN(B463)-1),VALUE(RIGHT(B463,1))+1)</f>
        <v>A.II.6.7.6.1.2</v>
      </c>
      <c r="C466" s="306" t="s">
        <v>678</v>
      </c>
      <c r="D466" s="296"/>
      <c r="E466" s="294"/>
      <c r="F466" s="151" t="s">
        <v>534</v>
      </c>
      <c r="G466" s="151"/>
      <c r="H466" s="151"/>
      <c r="I466" s="151"/>
      <c r="J466" s="151"/>
      <c r="K466" s="152"/>
      <c r="L466" s="153"/>
      <c r="M466" s="152"/>
      <c r="N466" s="153"/>
      <c r="O466" s="152"/>
      <c r="P466" s="152"/>
      <c r="Q466" s="154"/>
      <c r="R466" s="154"/>
      <c r="S466" s="152"/>
      <c r="T466" s="152"/>
      <c r="U466" s="152"/>
      <c r="V466" s="152"/>
      <c r="W466" s="152"/>
      <c r="X466" s="152"/>
      <c r="Y466" s="152"/>
      <c r="Z466" s="155"/>
      <c r="AA466" s="155"/>
      <c r="AB466" s="155"/>
      <c r="AC466" s="151"/>
      <c r="AD466" s="156"/>
      <c r="AE466" s="157"/>
      <c r="AF466" s="152"/>
      <c r="AG466" s="152"/>
      <c r="AH466" s="152"/>
      <c r="AI466" s="152"/>
      <c r="AJ466" s="152"/>
      <c r="AK466" s="152"/>
      <c r="AL466" s="152"/>
      <c r="AM466" s="152"/>
      <c r="AN466" s="152"/>
      <c r="AO466" s="152"/>
      <c r="AP466" s="152"/>
      <c r="AQ466" s="152"/>
      <c r="AR466" s="152"/>
      <c r="AS466" s="152"/>
      <c r="AT466" s="152"/>
      <c r="AU466" s="152"/>
      <c r="AV466" s="11"/>
      <c r="AW466" s="11"/>
      <c r="AX466" s="11"/>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row>
    <row r="467" spans="1:128" ht="17.25" customHeight="1">
      <c r="A467" s="150"/>
      <c r="B467" s="311" t="str">
        <f t="shared" si="6"/>
        <v>A.II.6.7.6.1.2.1</v>
      </c>
      <c r="C467" s="306" t="s">
        <v>676</v>
      </c>
      <c r="D467" s="296"/>
      <c r="E467" s="294"/>
      <c r="F467" s="151" t="s">
        <v>534</v>
      </c>
      <c r="G467" s="151"/>
      <c r="H467" s="151"/>
      <c r="I467" s="151"/>
      <c r="J467" s="151"/>
      <c r="K467" s="152"/>
      <c r="L467" s="153"/>
      <c r="M467" s="152"/>
      <c r="N467" s="153"/>
      <c r="O467" s="152"/>
      <c r="P467" s="152"/>
      <c r="Q467" s="154"/>
      <c r="R467" s="154"/>
      <c r="S467" s="152"/>
      <c r="T467" s="152"/>
      <c r="U467" s="152"/>
      <c r="V467" s="152"/>
      <c r="W467" s="152"/>
      <c r="X467" s="152"/>
      <c r="Y467" s="152"/>
      <c r="Z467" s="155"/>
      <c r="AA467" s="155"/>
      <c r="AB467" s="155"/>
      <c r="AC467" s="151"/>
      <c r="AD467" s="156"/>
      <c r="AE467" s="157"/>
      <c r="AF467" s="152"/>
      <c r="AG467" s="152"/>
      <c r="AH467" s="152"/>
      <c r="AI467" s="152"/>
      <c r="AJ467" s="152"/>
      <c r="AK467" s="152"/>
      <c r="AL467" s="152"/>
      <c r="AM467" s="152"/>
      <c r="AN467" s="152"/>
      <c r="AO467" s="152"/>
      <c r="AP467" s="152"/>
      <c r="AQ467" s="152"/>
      <c r="AR467" s="152"/>
      <c r="AS467" s="152"/>
      <c r="AT467" s="152"/>
      <c r="AU467" s="152"/>
      <c r="AV467" s="11"/>
      <c r="AW467" s="11"/>
      <c r="AX467" s="11"/>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c r="CZ467" s="15"/>
      <c r="DA467" s="15"/>
      <c r="DB467" s="15"/>
      <c r="DC467" s="15"/>
      <c r="DD467" s="15"/>
      <c r="DE467" s="15"/>
      <c r="DF467" s="15"/>
      <c r="DG467" s="15"/>
      <c r="DH467" s="15"/>
      <c r="DI467" s="15"/>
      <c r="DJ467" s="15"/>
      <c r="DK467" s="15"/>
      <c r="DL467" s="15"/>
      <c r="DM467" s="15"/>
      <c r="DN467" s="15"/>
      <c r="DO467" s="15"/>
      <c r="DP467" s="15"/>
      <c r="DQ467" s="15"/>
      <c r="DR467" s="15"/>
      <c r="DS467" s="15"/>
      <c r="DT467" s="15"/>
      <c r="DU467" s="15"/>
      <c r="DV467" s="15"/>
      <c r="DW467" s="15"/>
      <c r="DX467" s="15"/>
    </row>
    <row r="468" spans="1:128" ht="18">
      <c r="A468" s="150"/>
      <c r="B468" s="313" t="str">
        <f>CONCATENATE(B467,".1")</f>
        <v>A.II.6.7.6.1.2.1.1</v>
      </c>
      <c r="C468" s="306" t="s">
        <v>748</v>
      </c>
      <c r="D468" s="296" t="s">
        <v>608</v>
      </c>
      <c r="E468" s="294">
        <v>2</v>
      </c>
      <c r="F468" s="151" t="s">
        <v>939</v>
      </c>
      <c r="G468" s="151"/>
      <c r="H468" s="151"/>
      <c r="I468" s="151"/>
      <c r="J468" s="151"/>
      <c r="K468" s="152"/>
      <c r="L468" s="153"/>
      <c r="M468" s="152"/>
      <c r="N468" s="153"/>
      <c r="O468" s="152"/>
      <c r="P468" s="152"/>
      <c r="Q468" s="154"/>
      <c r="R468" s="154"/>
      <c r="S468" s="152"/>
      <c r="T468" s="152"/>
      <c r="U468" s="152"/>
      <c r="V468" s="152"/>
      <c r="W468" s="152"/>
      <c r="X468" s="152"/>
      <c r="Y468" s="152"/>
      <c r="Z468" s="155"/>
      <c r="AA468" s="155"/>
      <c r="AB468" s="155"/>
      <c r="AC468" s="151"/>
      <c r="AD468" s="156"/>
      <c r="AE468" s="157"/>
      <c r="AF468" s="152"/>
      <c r="AG468" s="152"/>
      <c r="AH468" s="152"/>
      <c r="AI468" s="152"/>
      <c r="AJ468" s="152"/>
      <c r="AK468" s="152"/>
      <c r="AL468" s="152"/>
      <c r="AM468" s="152"/>
      <c r="AN468" s="152"/>
      <c r="AO468" s="152"/>
      <c r="AP468" s="152"/>
      <c r="AQ468" s="152"/>
      <c r="AR468" s="152"/>
      <c r="AS468" s="152"/>
      <c r="AT468" s="152"/>
      <c r="AU468" s="152"/>
      <c r="AV468" s="11"/>
      <c r="AW468" s="11"/>
      <c r="AX468" s="11"/>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c r="CZ468" s="15"/>
      <c r="DA468" s="15"/>
      <c r="DB468" s="15"/>
      <c r="DC468" s="15"/>
      <c r="DD468" s="15"/>
      <c r="DE468" s="15"/>
      <c r="DF468" s="15"/>
      <c r="DG468" s="15"/>
      <c r="DH468" s="15"/>
      <c r="DI468" s="15"/>
      <c r="DJ468" s="15"/>
      <c r="DK468" s="15"/>
      <c r="DL468" s="15"/>
      <c r="DM468" s="15"/>
      <c r="DN468" s="15"/>
      <c r="DO468" s="15"/>
      <c r="DP468" s="15"/>
      <c r="DQ468" s="15"/>
      <c r="DR468" s="15"/>
      <c r="DS468" s="15"/>
      <c r="DT468" s="15"/>
      <c r="DU468" s="15"/>
      <c r="DV468" s="15"/>
      <c r="DW468" s="15"/>
      <c r="DX468" s="15"/>
    </row>
    <row r="469" spans="1:128" ht="17.25" customHeight="1">
      <c r="A469" s="150"/>
      <c r="B469" s="313" t="str">
        <f>+CONCATENATE(LEFT(B467,LEN(B467)-1),VALUE(RIGHT(B467,1))+1)</f>
        <v>A.II.6.7.6.1.2.2</v>
      </c>
      <c r="C469" s="306" t="s">
        <v>712</v>
      </c>
      <c r="D469" s="296"/>
      <c r="E469" s="294"/>
      <c r="F469" s="151" t="s">
        <v>534</v>
      </c>
      <c r="G469" s="151"/>
      <c r="H469" s="151"/>
      <c r="I469" s="151"/>
      <c r="J469" s="151"/>
      <c r="K469" s="152"/>
      <c r="L469" s="153"/>
      <c r="M469" s="152"/>
      <c r="N469" s="153"/>
      <c r="O469" s="152"/>
      <c r="P469" s="152"/>
      <c r="Q469" s="154"/>
      <c r="R469" s="154"/>
      <c r="S469" s="152"/>
      <c r="T469" s="152"/>
      <c r="U469" s="152"/>
      <c r="V469" s="152"/>
      <c r="W469" s="152"/>
      <c r="X469" s="152"/>
      <c r="Y469" s="152"/>
      <c r="Z469" s="155"/>
      <c r="AA469" s="155"/>
      <c r="AB469" s="155"/>
      <c r="AC469" s="151"/>
      <c r="AD469" s="156"/>
      <c r="AE469" s="157"/>
      <c r="AF469" s="152"/>
      <c r="AG469" s="152"/>
      <c r="AH469" s="152"/>
      <c r="AI469" s="152"/>
      <c r="AJ469" s="152"/>
      <c r="AK469" s="152"/>
      <c r="AL469" s="152"/>
      <c r="AM469" s="152"/>
      <c r="AN469" s="152"/>
      <c r="AO469" s="152"/>
      <c r="AP469" s="152"/>
      <c r="AQ469" s="152"/>
      <c r="AR469" s="152"/>
      <c r="AS469" s="152"/>
      <c r="AT469" s="152"/>
      <c r="AU469" s="152"/>
      <c r="AV469" s="11"/>
      <c r="AW469" s="11"/>
      <c r="AX469" s="11"/>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c r="CZ469" s="15"/>
      <c r="DA469" s="15"/>
      <c r="DB469" s="15"/>
      <c r="DC469" s="15"/>
      <c r="DD469" s="15"/>
      <c r="DE469" s="15"/>
      <c r="DF469" s="15"/>
      <c r="DG469" s="15"/>
      <c r="DH469" s="15"/>
      <c r="DI469" s="15"/>
      <c r="DJ469" s="15"/>
      <c r="DK469" s="15"/>
      <c r="DL469" s="15"/>
      <c r="DM469" s="15"/>
      <c r="DN469" s="15"/>
      <c r="DO469" s="15"/>
      <c r="DP469" s="15"/>
      <c r="DQ469" s="15"/>
      <c r="DR469" s="15"/>
      <c r="DS469" s="15"/>
      <c r="DT469" s="15"/>
      <c r="DU469" s="15"/>
      <c r="DV469" s="15"/>
      <c r="DW469" s="15"/>
      <c r="DX469" s="15"/>
    </row>
    <row r="470" spans="1:128" ht="18">
      <c r="A470" s="150"/>
      <c r="B470" s="313" t="str">
        <f>CONCATENATE(B469,".1")</f>
        <v>A.II.6.7.6.1.2.2.1</v>
      </c>
      <c r="C470" s="306" t="s">
        <v>750</v>
      </c>
      <c r="D470" s="296" t="s">
        <v>608</v>
      </c>
      <c r="E470" s="294">
        <v>1</v>
      </c>
      <c r="F470" s="151" t="s">
        <v>939</v>
      </c>
      <c r="G470" s="151"/>
      <c r="H470" s="151"/>
      <c r="I470" s="151"/>
      <c r="J470" s="151"/>
      <c r="K470" s="152"/>
      <c r="L470" s="153"/>
      <c r="M470" s="152"/>
      <c r="N470" s="153"/>
      <c r="O470" s="152"/>
      <c r="P470" s="152"/>
      <c r="Q470" s="154"/>
      <c r="R470" s="154"/>
      <c r="S470" s="152"/>
      <c r="T470" s="152"/>
      <c r="U470" s="152"/>
      <c r="V470" s="152"/>
      <c r="W470" s="152"/>
      <c r="X470" s="152"/>
      <c r="Y470" s="152"/>
      <c r="Z470" s="155"/>
      <c r="AA470" s="155"/>
      <c r="AB470" s="155"/>
      <c r="AC470" s="151"/>
      <c r="AD470" s="156"/>
      <c r="AE470" s="157"/>
      <c r="AF470" s="152"/>
      <c r="AG470" s="152"/>
      <c r="AH470" s="152"/>
      <c r="AI470" s="152"/>
      <c r="AJ470" s="152"/>
      <c r="AK470" s="152"/>
      <c r="AL470" s="152"/>
      <c r="AM470" s="152"/>
      <c r="AN470" s="152"/>
      <c r="AO470" s="152"/>
      <c r="AP470" s="152"/>
      <c r="AQ470" s="152"/>
      <c r="AR470" s="152"/>
      <c r="AS470" s="152"/>
      <c r="AT470" s="152"/>
      <c r="AU470" s="152"/>
      <c r="AV470" s="11"/>
      <c r="AW470" s="11"/>
      <c r="AX470" s="11"/>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5"/>
      <c r="DI470" s="15"/>
      <c r="DJ470" s="15"/>
      <c r="DK470" s="15"/>
      <c r="DL470" s="15"/>
      <c r="DM470" s="15"/>
      <c r="DN470" s="15"/>
      <c r="DO470" s="15"/>
      <c r="DP470" s="15"/>
      <c r="DQ470" s="15"/>
      <c r="DR470" s="15"/>
      <c r="DS470" s="15"/>
      <c r="DT470" s="15"/>
      <c r="DU470" s="15"/>
      <c r="DV470" s="15"/>
      <c r="DW470" s="15"/>
      <c r="DX470" s="15"/>
    </row>
    <row r="471" spans="1:128" ht="18">
      <c r="A471" s="150"/>
      <c r="B471" s="313" t="str">
        <f>+CONCATENATE(LEFT(B469,LEN(B469)-1),VALUE(RIGHT(B469,1))+1)</f>
        <v>A.II.6.7.6.1.2.3</v>
      </c>
      <c r="C471" s="306" t="s">
        <v>871</v>
      </c>
      <c r="D471" s="296" t="s">
        <v>608</v>
      </c>
      <c r="E471" s="294">
        <v>2</v>
      </c>
      <c r="F471" s="151" t="s">
        <v>939</v>
      </c>
      <c r="G471" s="151"/>
      <c r="H471" s="151"/>
      <c r="I471" s="151"/>
      <c r="J471" s="151"/>
      <c r="K471" s="152"/>
      <c r="L471" s="153"/>
      <c r="M471" s="152"/>
      <c r="N471" s="153"/>
      <c r="O471" s="152"/>
      <c r="P471" s="152"/>
      <c r="Q471" s="154"/>
      <c r="R471" s="154"/>
      <c r="S471" s="152"/>
      <c r="T471" s="152"/>
      <c r="U471" s="152"/>
      <c r="V471" s="152"/>
      <c r="W471" s="152"/>
      <c r="X471" s="152"/>
      <c r="Y471" s="152"/>
      <c r="Z471" s="155"/>
      <c r="AA471" s="155"/>
      <c r="AB471" s="155"/>
      <c r="AC471" s="151"/>
      <c r="AD471" s="156"/>
      <c r="AE471" s="157"/>
      <c r="AF471" s="152"/>
      <c r="AG471" s="152"/>
      <c r="AH471" s="152"/>
      <c r="AI471" s="152"/>
      <c r="AJ471" s="152"/>
      <c r="AK471" s="152"/>
      <c r="AL471" s="152"/>
      <c r="AM471" s="152"/>
      <c r="AN471" s="152"/>
      <c r="AO471" s="152"/>
      <c r="AP471" s="152"/>
      <c r="AQ471" s="152"/>
      <c r="AR471" s="152"/>
      <c r="AS471" s="152"/>
      <c r="AT471" s="152"/>
      <c r="AU471" s="152"/>
      <c r="AV471" s="11"/>
      <c r="AW471" s="11"/>
      <c r="AX471" s="11"/>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c r="CZ471" s="15"/>
      <c r="DA471" s="15"/>
      <c r="DB471" s="15"/>
      <c r="DC471" s="15"/>
      <c r="DD471" s="15"/>
      <c r="DE471" s="15"/>
      <c r="DF471" s="15"/>
      <c r="DG471" s="15"/>
      <c r="DH471" s="15"/>
      <c r="DI471" s="15"/>
      <c r="DJ471" s="15"/>
      <c r="DK471" s="15"/>
      <c r="DL471" s="15"/>
      <c r="DM471" s="15"/>
      <c r="DN471" s="15"/>
      <c r="DO471" s="15"/>
      <c r="DP471" s="15"/>
      <c r="DQ471" s="15"/>
      <c r="DR471" s="15"/>
      <c r="DS471" s="15"/>
      <c r="DT471" s="15"/>
      <c r="DU471" s="15"/>
      <c r="DV471" s="15"/>
      <c r="DW471" s="15"/>
      <c r="DX471" s="15"/>
    </row>
    <row r="472" spans="1:128" ht="17.25" customHeight="1">
      <c r="A472" s="150"/>
      <c r="B472" s="311" t="str">
        <f>CONCATENATE(B466,".4")</f>
        <v>A.II.6.7.6.1.2.4</v>
      </c>
      <c r="C472" s="306" t="s">
        <v>684</v>
      </c>
      <c r="D472" s="296"/>
      <c r="E472" s="294"/>
      <c r="F472" s="151" t="s">
        <v>534</v>
      </c>
      <c r="G472" s="151"/>
      <c r="H472" s="151"/>
      <c r="I472" s="151"/>
      <c r="J472" s="151"/>
      <c r="K472" s="152"/>
      <c r="L472" s="153"/>
      <c r="M472" s="152"/>
      <c r="N472" s="153"/>
      <c r="O472" s="152"/>
      <c r="P472" s="152"/>
      <c r="Q472" s="154"/>
      <c r="R472" s="154"/>
      <c r="S472" s="152"/>
      <c r="T472" s="152"/>
      <c r="U472" s="152"/>
      <c r="V472" s="152"/>
      <c r="W472" s="152"/>
      <c r="X472" s="152"/>
      <c r="Y472" s="152"/>
      <c r="Z472" s="155"/>
      <c r="AA472" s="155"/>
      <c r="AB472" s="155"/>
      <c r="AC472" s="151"/>
      <c r="AD472" s="156"/>
      <c r="AE472" s="157"/>
      <c r="AF472" s="152"/>
      <c r="AG472" s="152"/>
      <c r="AH472" s="152"/>
      <c r="AI472" s="152"/>
      <c r="AJ472" s="152"/>
      <c r="AK472" s="152"/>
      <c r="AL472" s="152"/>
      <c r="AM472" s="152"/>
      <c r="AN472" s="152"/>
      <c r="AO472" s="152"/>
      <c r="AP472" s="152"/>
      <c r="AQ472" s="152"/>
      <c r="AR472" s="152"/>
      <c r="AS472" s="152"/>
      <c r="AT472" s="152"/>
      <c r="AU472" s="152"/>
      <c r="AV472" s="11"/>
      <c r="AW472" s="11"/>
      <c r="AX472" s="11"/>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c r="CZ472" s="15"/>
      <c r="DA472" s="15"/>
      <c r="DB472" s="15"/>
      <c r="DC472" s="15"/>
      <c r="DD472" s="15"/>
      <c r="DE472" s="15"/>
      <c r="DF472" s="15"/>
      <c r="DG472" s="15"/>
      <c r="DH472" s="15"/>
      <c r="DI472" s="15"/>
      <c r="DJ472" s="15"/>
      <c r="DK472" s="15"/>
      <c r="DL472" s="15"/>
      <c r="DM472" s="15"/>
      <c r="DN472" s="15"/>
      <c r="DO472" s="15"/>
      <c r="DP472" s="15"/>
      <c r="DQ472" s="15"/>
      <c r="DR472" s="15"/>
      <c r="DS472" s="15"/>
      <c r="DT472" s="15"/>
      <c r="DU472" s="15"/>
      <c r="DV472" s="15"/>
      <c r="DW472" s="15"/>
      <c r="DX472" s="15"/>
    </row>
    <row r="473" spans="1:128" ht="18">
      <c r="A473" s="150"/>
      <c r="B473" s="313" t="str">
        <f>CONCATENATE(B472,".1")</f>
        <v>A.II.6.7.6.1.2.4.1</v>
      </c>
      <c r="C473" s="306" t="s">
        <v>872</v>
      </c>
      <c r="D473" s="296" t="s">
        <v>608</v>
      </c>
      <c r="E473" s="294">
        <v>1</v>
      </c>
      <c r="F473" s="151" t="s">
        <v>939</v>
      </c>
      <c r="G473" s="151"/>
      <c r="H473" s="151"/>
      <c r="I473" s="151"/>
      <c r="J473" s="151"/>
      <c r="K473" s="152"/>
      <c r="L473" s="153"/>
      <c r="M473" s="152"/>
      <c r="N473" s="153"/>
      <c r="O473" s="152"/>
      <c r="P473" s="152"/>
      <c r="Q473" s="154"/>
      <c r="R473" s="154"/>
      <c r="S473" s="152"/>
      <c r="T473" s="152"/>
      <c r="U473" s="152"/>
      <c r="V473" s="152"/>
      <c r="W473" s="152"/>
      <c r="X473" s="152"/>
      <c r="Y473" s="152"/>
      <c r="Z473" s="155"/>
      <c r="AA473" s="155"/>
      <c r="AB473" s="155"/>
      <c r="AC473" s="151"/>
      <c r="AD473" s="156"/>
      <c r="AE473" s="157"/>
      <c r="AF473" s="152"/>
      <c r="AG473" s="152"/>
      <c r="AH473" s="152"/>
      <c r="AI473" s="152"/>
      <c r="AJ473" s="152"/>
      <c r="AK473" s="152"/>
      <c r="AL473" s="152"/>
      <c r="AM473" s="152"/>
      <c r="AN473" s="152"/>
      <c r="AO473" s="152"/>
      <c r="AP473" s="152"/>
      <c r="AQ473" s="152"/>
      <c r="AR473" s="152"/>
      <c r="AS473" s="152"/>
      <c r="AT473" s="152"/>
      <c r="AU473" s="152"/>
      <c r="AV473" s="11"/>
      <c r="AW473" s="11"/>
      <c r="AX473" s="11"/>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c r="CZ473" s="15"/>
      <c r="DA473" s="15"/>
      <c r="DB473" s="15"/>
      <c r="DC473" s="15"/>
      <c r="DD473" s="15"/>
      <c r="DE473" s="15"/>
      <c r="DF473" s="15"/>
      <c r="DG473" s="15"/>
      <c r="DH473" s="15"/>
      <c r="DI473" s="15"/>
      <c r="DJ473" s="15"/>
      <c r="DK473" s="15"/>
      <c r="DL473" s="15"/>
      <c r="DM473" s="15"/>
      <c r="DN473" s="15"/>
      <c r="DO473" s="15"/>
      <c r="DP473" s="15"/>
      <c r="DQ473" s="15"/>
      <c r="DR473" s="15"/>
      <c r="DS473" s="15"/>
      <c r="DT473" s="15"/>
      <c r="DU473" s="15"/>
      <c r="DV473" s="15"/>
      <c r="DW473" s="15"/>
      <c r="DX473" s="15"/>
    </row>
    <row r="474" spans="1:128" ht="18">
      <c r="A474" s="150"/>
      <c r="B474" s="313" t="str">
        <f>CONCATENATE(B472,".2")</f>
        <v>A.II.6.7.6.1.2.4.2</v>
      </c>
      <c r="C474" s="306" t="s">
        <v>873</v>
      </c>
      <c r="D474" s="296" t="s">
        <v>608</v>
      </c>
      <c r="E474" s="294">
        <v>1</v>
      </c>
      <c r="F474" s="151" t="s">
        <v>939</v>
      </c>
      <c r="G474" s="151"/>
      <c r="H474" s="151"/>
      <c r="I474" s="151"/>
      <c r="J474" s="151"/>
      <c r="K474" s="152"/>
      <c r="L474" s="153"/>
      <c r="M474" s="152"/>
      <c r="N474" s="153"/>
      <c r="O474" s="152"/>
      <c r="P474" s="152"/>
      <c r="Q474" s="154"/>
      <c r="R474" s="154"/>
      <c r="S474" s="152"/>
      <c r="T474" s="152"/>
      <c r="U474" s="152"/>
      <c r="V474" s="152"/>
      <c r="W474" s="152"/>
      <c r="X474" s="152"/>
      <c r="Y474" s="152"/>
      <c r="Z474" s="155"/>
      <c r="AA474" s="155"/>
      <c r="AB474" s="155"/>
      <c r="AC474" s="151"/>
      <c r="AD474" s="156"/>
      <c r="AE474" s="157"/>
      <c r="AF474" s="152"/>
      <c r="AG474" s="152"/>
      <c r="AH474" s="152"/>
      <c r="AI474" s="152"/>
      <c r="AJ474" s="152"/>
      <c r="AK474" s="152"/>
      <c r="AL474" s="152"/>
      <c r="AM474" s="152"/>
      <c r="AN474" s="152"/>
      <c r="AO474" s="152"/>
      <c r="AP474" s="152"/>
      <c r="AQ474" s="152"/>
      <c r="AR474" s="152"/>
      <c r="AS474" s="152"/>
      <c r="AT474" s="152"/>
      <c r="AU474" s="152"/>
      <c r="AV474" s="11"/>
      <c r="AW474" s="11"/>
      <c r="AX474" s="11"/>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c r="CZ474" s="15"/>
      <c r="DA474" s="15"/>
      <c r="DB474" s="15"/>
      <c r="DC474" s="15"/>
      <c r="DD474" s="15"/>
      <c r="DE474" s="15"/>
      <c r="DF474" s="15"/>
      <c r="DG474" s="15"/>
      <c r="DH474" s="15"/>
      <c r="DI474" s="15"/>
      <c r="DJ474" s="15"/>
      <c r="DK474" s="15"/>
      <c r="DL474" s="15"/>
      <c r="DM474" s="15"/>
      <c r="DN474" s="15"/>
      <c r="DO474" s="15"/>
      <c r="DP474" s="15"/>
      <c r="DQ474" s="15"/>
      <c r="DR474" s="15"/>
      <c r="DS474" s="15"/>
      <c r="DT474" s="15"/>
      <c r="DU474" s="15"/>
      <c r="DV474" s="15"/>
      <c r="DW474" s="15"/>
      <c r="DX474" s="15"/>
    </row>
    <row r="475" spans="1:128" ht="17.25" customHeight="1">
      <c r="A475" s="150"/>
      <c r="B475" s="311" t="str">
        <f>CONCATENATE(B466,".5")</f>
        <v>A.II.6.7.6.1.2.5</v>
      </c>
      <c r="C475" s="306" t="s">
        <v>681</v>
      </c>
      <c r="D475" s="296"/>
      <c r="E475" s="294"/>
      <c r="F475" s="151" t="s">
        <v>534</v>
      </c>
      <c r="G475" s="151"/>
      <c r="H475" s="151"/>
      <c r="I475" s="151"/>
      <c r="J475" s="151"/>
      <c r="K475" s="152"/>
      <c r="L475" s="153"/>
      <c r="M475" s="152"/>
      <c r="N475" s="153"/>
      <c r="O475" s="152"/>
      <c r="P475" s="152"/>
      <c r="Q475" s="154"/>
      <c r="R475" s="154"/>
      <c r="S475" s="152"/>
      <c r="T475" s="152"/>
      <c r="U475" s="152"/>
      <c r="V475" s="152"/>
      <c r="W475" s="152"/>
      <c r="X475" s="152"/>
      <c r="Y475" s="152"/>
      <c r="Z475" s="155"/>
      <c r="AA475" s="155"/>
      <c r="AB475" s="155"/>
      <c r="AC475" s="151"/>
      <c r="AD475" s="156"/>
      <c r="AE475" s="157"/>
      <c r="AF475" s="152"/>
      <c r="AG475" s="152"/>
      <c r="AH475" s="152"/>
      <c r="AI475" s="152"/>
      <c r="AJ475" s="152"/>
      <c r="AK475" s="152"/>
      <c r="AL475" s="152"/>
      <c r="AM475" s="152"/>
      <c r="AN475" s="152"/>
      <c r="AO475" s="152"/>
      <c r="AP475" s="152"/>
      <c r="AQ475" s="152"/>
      <c r="AR475" s="152"/>
      <c r="AS475" s="152"/>
      <c r="AT475" s="152"/>
      <c r="AU475" s="152"/>
      <c r="AV475" s="11"/>
      <c r="AW475" s="11"/>
      <c r="AX475" s="11"/>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c r="CZ475" s="15"/>
      <c r="DA475" s="15"/>
      <c r="DB475" s="15"/>
      <c r="DC475" s="15"/>
      <c r="DD475" s="15"/>
      <c r="DE475" s="15"/>
      <c r="DF475" s="15"/>
      <c r="DG475" s="15"/>
      <c r="DH475" s="15"/>
      <c r="DI475" s="15"/>
      <c r="DJ475" s="15"/>
      <c r="DK475" s="15"/>
      <c r="DL475" s="15"/>
      <c r="DM475" s="15"/>
      <c r="DN475" s="15"/>
      <c r="DO475" s="15"/>
      <c r="DP475" s="15"/>
      <c r="DQ475" s="15"/>
      <c r="DR475" s="15"/>
      <c r="DS475" s="15"/>
      <c r="DT475" s="15"/>
      <c r="DU475" s="15"/>
      <c r="DV475" s="15"/>
      <c r="DW475" s="15"/>
      <c r="DX475" s="15"/>
    </row>
    <row r="476" spans="1:128" ht="18">
      <c r="A476" s="150"/>
      <c r="B476" s="313" t="str">
        <f>CONCATENATE(B475,".1")</f>
        <v>A.II.6.7.6.1.2.5.1</v>
      </c>
      <c r="C476" s="306" t="s">
        <v>729</v>
      </c>
      <c r="D476" s="296" t="s">
        <v>608</v>
      </c>
      <c r="E476" s="294">
        <v>2</v>
      </c>
      <c r="F476" s="151" t="s">
        <v>939</v>
      </c>
      <c r="G476" s="151"/>
      <c r="H476" s="151"/>
      <c r="I476" s="151"/>
      <c r="J476" s="151"/>
      <c r="K476" s="152"/>
      <c r="L476" s="153"/>
      <c r="M476" s="152"/>
      <c r="N476" s="153"/>
      <c r="O476" s="152"/>
      <c r="P476" s="152"/>
      <c r="Q476" s="154"/>
      <c r="R476" s="154"/>
      <c r="S476" s="152"/>
      <c r="T476" s="152"/>
      <c r="U476" s="152"/>
      <c r="V476" s="152"/>
      <c r="W476" s="152"/>
      <c r="X476" s="152"/>
      <c r="Y476" s="152"/>
      <c r="Z476" s="155"/>
      <c r="AA476" s="155"/>
      <c r="AB476" s="155"/>
      <c r="AC476" s="151"/>
      <c r="AD476" s="156"/>
      <c r="AE476" s="157"/>
      <c r="AF476" s="152"/>
      <c r="AG476" s="152"/>
      <c r="AH476" s="152"/>
      <c r="AI476" s="152"/>
      <c r="AJ476" s="152"/>
      <c r="AK476" s="152"/>
      <c r="AL476" s="152"/>
      <c r="AM476" s="152"/>
      <c r="AN476" s="152"/>
      <c r="AO476" s="152"/>
      <c r="AP476" s="152"/>
      <c r="AQ476" s="152"/>
      <c r="AR476" s="152"/>
      <c r="AS476" s="152"/>
      <c r="AT476" s="152"/>
      <c r="AU476" s="152"/>
      <c r="AV476" s="11"/>
      <c r="AW476" s="11"/>
      <c r="AX476" s="11"/>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row>
    <row r="477" spans="1:128" ht="17.25" customHeight="1">
      <c r="A477" s="150"/>
      <c r="B477" s="311" t="str">
        <f>CONCATENATE(B466,".6")</f>
        <v>A.II.6.7.6.1.2.6</v>
      </c>
      <c r="C477" s="306" t="s">
        <v>699</v>
      </c>
      <c r="D477" s="296"/>
      <c r="E477" s="294"/>
      <c r="F477" s="151" t="s">
        <v>534</v>
      </c>
      <c r="G477" s="151"/>
      <c r="H477" s="151"/>
      <c r="I477" s="151"/>
      <c r="J477" s="151"/>
      <c r="K477" s="152"/>
      <c r="L477" s="153"/>
      <c r="M477" s="152"/>
      <c r="N477" s="153"/>
      <c r="O477" s="152"/>
      <c r="P477" s="152"/>
      <c r="Q477" s="154"/>
      <c r="R477" s="154"/>
      <c r="S477" s="152"/>
      <c r="T477" s="152"/>
      <c r="U477" s="152"/>
      <c r="V477" s="152"/>
      <c r="W477" s="152"/>
      <c r="X477" s="152"/>
      <c r="Y477" s="152"/>
      <c r="Z477" s="155"/>
      <c r="AA477" s="155"/>
      <c r="AB477" s="155"/>
      <c r="AC477" s="151"/>
      <c r="AD477" s="156"/>
      <c r="AE477" s="157"/>
      <c r="AF477" s="152"/>
      <c r="AG477" s="152"/>
      <c r="AH477" s="152"/>
      <c r="AI477" s="152"/>
      <c r="AJ477" s="152"/>
      <c r="AK477" s="152"/>
      <c r="AL477" s="152"/>
      <c r="AM477" s="152"/>
      <c r="AN477" s="152"/>
      <c r="AO477" s="152"/>
      <c r="AP477" s="152"/>
      <c r="AQ477" s="152"/>
      <c r="AR477" s="152"/>
      <c r="AS477" s="152"/>
      <c r="AT477" s="152"/>
      <c r="AU477" s="152"/>
      <c r="AV477" s="11"/>
      <c r="AW477" s="11"/>
      <c r="AX477" s="11"/>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c r="CZ477" s="15"/>
      <c r="DA477" s="15"/>
      <c r="DB477" s="15"/>
      <c r="DC477" s="15"/>
      <c r="DD477" s="15"/>
      <c r="DE477" s="15"/>
      <c r="DF477" s="15"/>
      <c r="DG477" s="15"/>
      <c r="DH477" s="15"/>
      <c r="DI477" s="15"/>
      <c r="DJ477" s="15"/>
      <c r="DK477" s="15"/>
      <c r="DL477" s="15"/>
      <c r="DM477" s="15"/>
      <c r="DN477" s="15"/>
      <c r="DO477" s="15"/>
      <c r="DP477" s="15"/>
      <c r="DQ477" s="15"/>
      <c r="DR477" s="15"/>
      <c r="DS477" s="15"/>
      <c r="DT477" s="15"/>
      <c r="DU477" s="15"/>
      <c r="DV477" s="15"/>
      <c r="DW477" s="15"/>
      <c r="DX477" s="15"/>
    </row>
    <row r="478" spans="1:128" ht="18">
      <c r="A478" s="150"/>
      <c r="B478" s="313" t="str">
        <f>CONCATENATE(B477,".1")</f>
        <v>A.II.6.7.6.1.2.6.1</v>
      </c>
      <c r="C478" s="306" t="s">
        <v>874</v>
      </c>
      <c r="D478" s="296" t="s">
        <v>608</v>
      </c>
      <c r="E478" s="294">
        <v>1</v>
      </c>
      <c r="F478" s="151" t="s">
        <v>939</v>
      </c>
      <c r="G478" s="151"/>
      <c r="H478" s="151"/>
      <c r="I478" s="151"/>
      <c r="J478" s="151"/>
      <c r="K478" s="152"/>
      <c r="L478" s="153"/>
      <c r="M478" s="152"/>
      <c r="N478" s="153"/>
      <c r="O478" s="152"/>
      <c r="P478" s="152"/>
      <c r="Q478" s="154"/>
      <c r="R478" s="154"/>
      <c r="S478" s="152"/>
      <c r="T478" s="152"/>
      <c r="U478" s="152"/>
      <c r="V478" s="152"/>
      <c r="W478" s="152"/>
      <c r="X478" s="152"/>
      <c r="Y478" s="152"/>
      <c r="Z478" s="155"/>
      <c r="AA478" s="155"/>
      <c r="AB478" s="155"/>
      <c r="AC478" s="151"/>
      <c r="AD478" s="156"/>
      <c r="AE478" s="157"/>
      <c r="AF478" s="152"/>
      <c r="AG478" s="152"/>
      <c r="AH478" s="152"/>
      <c r="AI478" s="152"/>
      <c r="AJ478" s="152"/>
      <c r="AK478" s="152"/>
      <c r="AL478" s="152"/>
      <c r="AM478" s="152"/>
      <c r="AN478" s="152"/>
      <c r="AO478" s="152"/>
      <c r="AP478" s="152"/>
      <c r="AQ478" s="152"/>
      <c r="AR478" s="152"/>
      <c r="AS478" s="152"/>
      <c r="AT478" s="152"/>
      <c r="AU478" s="152"/>
      <c r="AV478" s="11"/>
      <c r="AW478" s="11"/>
      <c r="AX478" s="11"/>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c r="CZ478" s="15"/>
      <c r="DA478" s="15"/>
      <c r="DB478" s="15"/>
      <c r="DC478" s="15"/>
      <c r="DD478" s="15"/>
      <c r="DE478" s="15"/>
      <c r="DF478" s="15"/>
      <c r="DG478" s="15"/>
      <c r="DH478" s="15"/>
      <c r="DI478" s="15"/>
      <c r="DJ478" s="15"/>
      <c r="DK478" s="15"/>
      <c r="DL478" s="15"/>
      <c r="DM478" s="15"/>
      <c r="DN478" s="15"/>
      <c r="DO478" s="15"/>
      <c r="DP478" s="15"/>
      <c r="DQ478" s="15"/>
      <c r="DR478" s="15"/>
      <c r="DS478" s="15"/>
      <c r="DT478" s="15"/>
      <c r="DU478" s="15"/>
      <c r="DV478" s="15"/>
      <c r="DW478" s="15"/>
      <c r="DX478" s="15"/>
    </row>
    <row r="479" spans="1:128" ht="18">
      <c r="A479" s="150"/>
      <c r="B479" s="311" t="str">
        <f>CONCATENATE(B466,".7")</f>
        <v>A.II.6.7.6.1.2.7</v>
      </c>
      <c r="C479" s="306" t="s">
        <v>875</v>
      </c>
      <c r="D479" s="296" t="s">
        <v>608</v>
      </c>
      <c r="E479" s="294">
        <v>1</v>
      </c>
      <c r="F479" s="151" t="s">
        <v>537</v>
      </c>
      <c r="G479" s="151"/>
      <c r="H479" s="151"/>
      <c r="I479" s="151"/>
      <c r="J479" s="151"/>
      <c r="K479" s="152"/>
      <c r="L479" s="153"/>
      <c r="M479" s="152"/>
      <c r="N479" s="153"/>
      <c r="O479" s="152"/>
      <c r="P479" s="152"/>
      <c r="Q479" s="154"/>
      <c r="R479" s="154"/>
      <c r="S479" s="152"/>
      <c r="T479" s="152"/>
      <c r="U479" s="152"/>
      <c r="V479" s="152"/>
      <c r="W479" s="152"/>
      <c r="X479" s="152"/>
      <c r="Y479" s="152"/>
      <c r="Z479" s="155"/>
      <c r="AA479" s="155"/>
      <c r="AB479" s="155"/>
      <c r="AC479" s="151"/>
      <c r="AD479" s="156"/>
      <c r="AE479" s="157"/>
      <c r="AF479" s="152"/>
      <c r="AG479" s="152"/>
      <c r="AH479" s="152"/>
      <c r="AI479" s="152"/>
      <c r="AJ479" s="152"/>
      <c r="AK479" s="152"/>
      <c r="AL479" s="152"/>
      <c r="AM479" s="152"/>
      <c r="AN479" s="152"/>
      <c r="AO479" s="152"/>
      <c r="AP479" s="152"/>
      <c r="AQ479" s="152"/>
      <c r="AR479" s="152"/>
      <c r="AS479" s="152"/>
      <c r="AT479" s="152"/>
      <c r="AU479" s="152"/>
      <c r="AV479" s="11"/>
      <c r="AW479" s="11"/>
      <c r="AX479" s="11"/>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c r="CZ479" s="15"/>
      <c r="DA479" s="15"/>
      <c r="DB479" s="15"/>
      <c r="DC479" s="15"/>
      <c r="DD479" s="15"/>
      <c r="DE479" s="15"/>
      <c r="DF479" s="15"/>
      <c r="DG479" s="15"/>
      <c r="DH479" s="15"/>
      <c r="DI479" s="15"/>
      <c r="DJ479" s="15"/>
      <c r="DK479" s="15"/>
      <c r="DL479" s="15"/>
      <c r="DM479" s="15"/>
      <c r="DN479" s="15"/>
      <c r="DO479" s="15"/>
      <c r="DP479" s="15"/>
      <c r="DQ479" s="15"/>
      <c r="DR479" s="15"/>
      <c r="DS479" s="15"/>
      <c r="DT479" s="15"/>
      <c r="DU479" s="15"/>
      <c r="DV479" s="15"/>
      <c r="DW479" s="15"/>
      <c r="DX479" s="15"/>
    </row>
    <row r="480" spans="1:128" ht="17.25" customHeight="1">
      <c r="A480" s="150"/>
      <c r="B480" s="313" t="str">
        <f>+CONCATENATE(LEFT(B466,LEN(B466)-1),VALUE(RIGHT(B466,1))+1)</f>
        <v>A.II.6.7.6.1.3</v>
      </c>
      <c r="C480" s="306" t="s">
        <v>758</v>
      </c>
      <c r="D480" s="296"/>
      <c r="E480" s="294"/>
      <c r="F480" s="151" t="s">
        <v>534</v>
      </c>
      <c r="G480" s="151"/>
      <c r="H480" s="151"/>
      <c r="I480" s="151"/>
      <c r="J480" s="151"/>
      <c r="K480" s="152"/>
      <c r="L480" s="153"/>
      <c r="M480" s="152"/>
      <c r="N480" s="153"/>
      <c r="O480" s="152"/>
      <c r="P480" s="152"/>
      <c r="Q480" s="154"/>
      <c r="R480" s="154"/>
      <c r="S480" s="152"/>
      <c r="T480" s="152"/>
      <c r="U480" s="152"/>
      <c r="V480" s="152"/>
      <c r="W480" s="152"/>
      <c r="X480" s="152"/>
      <c r="Y480" s="152"/>
      <c r="Z480" s="155"/>
      <c r="AA480" s="155"/>
      <c r="AB480" s="155"/>
      <c r="AC480" s="151"/>
      <c r="AD480" s="156"/>
      <c r="AE480" s="157"/>
      <c r="AF480" s="152"/>
      <c r="AG480" s="152"/>
      <c r="AH480" s="152"/>
      <c r="AI480" s="152"/>
      <c r="AJ480" s="152"/>
      <c r="AK480" s="152"/>
      <c r="AL480" s="152"/>
      <c r="AM480" s="152"/>
      <c r="AN480" s="152"/>
      <c r="AO480" s="152"/>
      <c r="AP480" s="152"/>
      <c r="AQ480" s="152"/>
      <c r="AR480" s="152"/>
      <c r="AS480" s="152"/>
      <c r="AT480" s="152"/>
      <c r="AU480" s="152"/>
      <c r="AV480" s="11"/>
      <c r="AW480" s="11"/>
      <c r="AX480" s="11"/>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row>
    <row r="481" spans="1:128" ht="18">
      <c r="A481" s="150"/>
      <c r="B481" s="311" t="str">
        <f>CONCATENATE(B480,".1")</f>
        <v>A.II.6.7.6.1.3.1</v>
      </c>
      <c r="C481" s="306" t="s">
        <v>876</v>
      </c>
      <c r="D481" s="296" t="s">
        <v>608</v>
      </c>
      <c r="E481" s="294">
        <v>1</v>
      </c>
      <c r="F481" s="151" t="s">
        <v>537</v>
      </c>
      <c r="G481" s="151"/>
      <c r="H481" s="151"/>
      <c r="I481" s="151"/>
      <c r="J481" s="151"/>
      <c r="K481" s="152"/>
      <c r="L481" s="153"/>
      <c r="M481" s="152"/>
      <c r="N481" s="153"/>
      <c r="O481" s="152"/>
      <c r="P481" s="152"/>
      <c r="Q481" s="154"/>
      <c r="R481" s="154"/>
      <c r="S481" s="152"/>
      <c r="T481" s="152"/>
      <c r="U481" s="152"/>
      <c r="V481" s="152"/>
      <c r="W481" s="152"/>
      <c r="X481" s="152"/>
      <c r="Y481" s="152"/>
      <c r="Z481" s="155"/>
      <c r="AA481" s="155"/>
      <c r="AB481" s="155"/>
      <c r="AC481" s="151"/>
      <c r="AD481" s="156"/>
      <c r="AE481" s="157"/>
      <c r="AF481" s="152"/>
      <c r="AG481" s="152"/>
      <c r="AH481" s="152"/>
      <c r="AI481" s="152"/>
      <c r="AJ481" s="152"/>
      <c r="AK481" s="152"/>
      <c r="AL481" s="152"/>
      <c r="AM481" s="152"/>
      <c r="AN481" s="152"/>
      <c r="AO481" s="152"/>
      <c r="AP481" s="152"/>
      <c r="AQ481" s="152"/>
      <c r="AR481" s="152"/>
      <c r="AS481" s="152"/>
      <c r="AT481" s="152"/>
      <c r="AU481" s="152"/>
      <c r="AV481" s="11"/>
      <c r="AW481" s="11"/>
      <c r="AX481" s="11"/>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row>
    <row r="482" spans="1:128" ht="17.25" customHeight="1">
      <c r="A482" s="150"/>
      <c r="B482" s="311" t="str">
        <f>+CONCATENATE(LEFT(B462,LEN(B462)-1),VALUE(RIGHT(B462,1))+1)</f>
        <v>A.II.6.7.6.2</v>
      </c>
      <c r="C482" s="306" t="s">
        <v>877</v>
      </c>
      <c r="D482" s="296"/>
      <c r="E482" s="294"/>
      <c r="F482" s="151" t="s">
        <v>534</v>
      </c>
      <c r="G482" s="151"/>
      <c r="H482" s="151"/>
      <c r="I482" s="151"/>
      <c r="J482" s="151"/>
      <c r="K482" s="152"/>
      <c r="L482" s="153"/>
      <c r="M482" s="152"/>
      <c r="N482" s="153"/>
      <c r="O482" s="152"/>
      <c r="P482" s="152"/>
      <c r="Q482" s="154"/>
      <c r="R482" s="154"/>
      <c r="S482" s="152"/>
      <c r="T482" s="152"/>
      <c r="U482" s="152"/>
      <c r="V482" s="152"/>
      <c r="W482" s="152"/>
      <c r="X482" s="152"/>
      <c r="Y482" s="152"/>
      <c r="Z482" s="155"/>
      <c r="AA482" s="155"/>
      <c r="AB482" s="155"/>
      <c r="AC482" s="151"/>
      <c r="AD482" s="156"/>
      <c r="AE482" s="157"/>
      <c r="AF482" s="152"/>
      <c r="AG482" s="152"/>
      <c r="AH482" s="152"/>
      <c r="AI482" s="152"/>
      <c r="AJ482" s="152"/>
      <c r="AK482" s="152"/>
      <c r="AL482" s="152"/>
      <c r="AM482" s="152"/>
      <c r="AN482" s="152"/>
      <c r="AO482" s="152"/>
      <c r="AP482" s="152"/>
      <c r="AQ482" s="152"/>
      <c r="AR482" s="152"/>
      <c r="AS482" s="152"/>
      <c r="AT482" s="152"/>
      <c r="AU482" s="152"/>
      <c r="AV482" s="11"/>
      <c r="AW482" s="11"/>
      <c r="AX482" s="11"/>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row>
    <row r="483" spans="1:128" ht="26.4">
      <c r="A483" s="150"/>
      <c r="B483" s="313" t="str">
        <f>CONCATENATE(B482,".1")</f>
        <v>A.II.6.7.6.2.1</v>
      </c>
      <c r="C483" s="306" t="s">
        <v>761</v>
      </c>
      <c r="D483" s="296" t="s">
        <v>608</v>
      </c>
      <c r="E483" s="294">
        <v>1</v>
      </c>
      <c r="F483" s="151" t="s">
        <v>939</v>
      </c>
      <c r="G483" s="151"/>
      <c r="H483" s="151"/>
      <c r="I483" s="151"/>
      <c r="J483" s="151"/>
      <c r="K483" s="152"/>
      <c r="L483" s="153"/>
      <c r="M483" s="152"/>
      <c r="N483" s="153"/>
      <c r="O483" s="152"/>
      <c r="P483" s="152"/>
      <c r="Q483" s="154"/>
      <c r="R483" s="154"/>
      <c r="S483" s="152"/>
      <c r="T483" s="152"/>
      <c r="U483" s="152"/>
      <c r="V483" s="152"/>
      <c r="W483" s="152"/>
      <c r="X483" s="152"/>
      <c r="Y483" s="152"/>
      <c r="Z483" s="155"/>
      <c r="AA483" s="155"/>
      <c r="AB483" s="155"/>
      <c r="AC483" s="151"/>
      <c r="AD483" s="156"/>
      <c r="AE483" s="157"/>
      <c r="AF483" s="152"/>
      <c r="AG483" s="152"/>
      <c r="AH483" s="152"/>
      <c r="AI483" s="152"/>
      <c r="AJ483" s="152"/>
      <c r="AK483" s="152"/>
      <c r="AL483" s="152"/>
      <c r="AM483" s="152"/>
      <c r="AN483" s="152"/>
      <c r="AO483" s="152"/>
      <c r="AP483" s="152"/>
      <c r="AQ483" s="152"/>
      <c r="AR483" s="152"/>
      <c r="AS483" s="152"/>
      <c r="AT483" s="152"/>
      <c r="AU483" s="152"/>
      <c r="AV483" s="11"/>
      <c r="AW483" s="11"/>
      <c r="AX483" s="11"/>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row>
    <row r="484" spans="1:128" ht="26.4">
      <c r="A484" s="150"/>
      <c r="B484" s="313" t="str">
        <f>+CONCATENATE(LEFT(B483,LEN(B483)-1),VALUE(RIGHT(B483,1))+1)</f>
        <v>A.II.6.7.6.2.2</v>
      </c>
      <c r="C484" s="306" t="s">
        <v>878</v>
      </c>
      <c r="D484" s="315" t="s">
        <v>608</v>
      </c>
      <c r="E484" s="294">
        <v>2</v>
      </c>
      <c r="F484" s="151" t="s">
        <v>939</v>
      </c>
      <c r="G484" s="151"/>
      <c r="H484" s="151"/>
      <c r="I484" s="151"/>
      <c r="J484" s="151"/>
      <c r="K484" s="152"/>
      <c r="L484" s="153"/>
      <c r="M484" s="152"/>
      <c r="N484" s="153"/>
      <c r="O484" s="152"/>
      <c r="P484" s="152"/>
      <c r="Q484" s="154"/>
      <c r="R484" s="154"/>
      <c r="S484" s="152"/>
      <c r="T484" s="152"/>
      <c r="U484" s="152"/>
      <c r="V484" s="152"/>
      <c r="W484" s="152"/>
      <c r="X484" s="152"/>
      <c r="Y484" s="152"/>
      <c r="Z484" s="155"/>
      <c r="AA484" s="155"/>
      <c r="AB484" s="155"/>
      <c r="AC484" s="151"/>
      <c r="AD484" s="156"/>
      <c r="AE484" s="157"/>
      <c r="AF484" s="152"/>
      <c r="AG484" s="152"/>
      <c r="AH484" s="152"/>
      <c r="AI484" s="152"/>
      <c r="AJ484" s="152"/>
      <c r="AK484" s="152"/>
      <c r="AL484" s="152"/>
      <c r="AM484" s="152"/>
      <c r="AN484" s="152"/>
      <c r="AO484" s="152"/>
      <c r="AP484" s="152"/>
      <c r="AQ484" s="152"/>
      <c r="AR484" s="152"/>
      <c r="AS484" s="152"/>
      <c r="AT484" s="152"/>
      <c r="AU484" s="152"/>
      <c r="AV484" s="11"/>
      <c r="AW484" s="11"/>
      <c r="AX484" s="11"/>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row>
    <row r="485" spans="1:128" ht="39.6">
      <c r="A485" s="150"/>
      <c r="B485" s="313" t="str">
        <f>+CONCATENATE(LEFT(B484,LEN(B484)-1),VALUE(RIGHT(B484,1))+1)</f>
        <v>A.II.6.7.6.2.3</v>
      </c>
      <c r="C485" s="291" t="s">
        <v>764</v>
      </c>
      <c r="D485" s="315" t="s">
        <v>608</v>
      </c>
      <c r="E485" s="294">
        <v>1</v>
      </c>
      <c r="F485" s="151" t="s">
        <v>939</v>
      </c>
      <c r="G485" s="151"/>
      <c r="H485" s="151"/>
      <c r="I485" s="151"/>
      <c r="J485" s="151"/>
      <c r="K485" s="152"/>
      <c r="L485" s="153"/>
      <c r="M485" s="152"/>
      <c r="N485" s="153"/>
      <c r="O485" s="152"/>
      <c r="P485" s="152"/>
      <c r="Q485" s="154"/>
      <c r="R485" s="154"/>
      <c r="S485" s="152"/>
      <c r="T485" s="152"/>
      <c r="U485" s="152"/>
      <c r="V485" s="152"/>
      <c r="W485" s="152"/>
      <c r="X485" s="152"/>
      <c r="Y485" s="152"/>
      <c r="Z485" s="155"/>
      <c r="AA485" s="155"/>
      <c r="AB485" s="155"/>
      <c r="AC485" s="151"/>
      <c r="AD485" s="156"/>
      <c r="AE485" s="157"/>
      <c r="AF485" s="152"/>
      <c r="AG485" s="152"/>
      <c r="AH485" s="152"/>
      <c r="AI485" s="152"/>
      <c r="AJ485" s="152"/>
      <c r="AK485" s="152"/>
      <c r="AL485" s="152"/>
      <c r="AM485" s="152"/>
      <c r="AN485" s="152"/>
      <c r="AO485" s="152"/>
      <c r="AP485" s="152"/>
      <c r="AQ485" s="152"/>
      <c r="AR485" s="152"/>
      <c r="AS485" s="152"/>
      <c r="AT485" s="152"/>
      <c r="AU485" s="152"/>
      <c r="AV485" s="11"/>
      <c r="AW485" s="11"/>
      <c r="AX485" s="11"/>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row>
    <row r="486" spans="1:128" ht="17.25" customHeight="1">
      <c r="A486" s="150"/>
      <c r="B486" s="311" t="str">
        <f>+CONCATENATE(LEFT(B482,LEN(B482)-1),VALUE(RIGHT(B482,1))+1)</f>
        <v>A.II.6.7.6.3</v>
      </c>
      <c r="C486" s="277" t="s">
        <v>687</v>
      </c>
      <c r="D486" s="296"/>
      <c r="E486" s="294"/>
      <c r="F486" s="151" t="s">
        <v>534</v>
      </c>
      <c r="G486" s="151"/>
      <c r="H486" s="151"/>
      <c r="I486" s="151"/>
      <c r="J486" s="151"/>
      <c r="K486" s="152"/>
      <c r="L486" s="153"/>
      <c r="M486" s="152"/>
      <c r="N486" s="153"/>
      <c r="O486" s="152"/>
      <c r="P486" s="152"/>
      <c r="Q486" s="154"/>
      <c r="R486" s="154"/>
      <c r="S486" s="152"/>
      <c r="T486" s="152"/>
      <c r="U486" s="152"/>
      <c r="V486" s="152"/>
      <c r="W486" s="152"/>
      <c r="X486" s="152"/>
      <c r="Y486" s="152"/>
      <c r="Z486" s="155"/>
      <c r="AA486" s="155"/>
      <c r="AB486" s="155"/>
      <c r="AC486" s="151"/>
      <c r="AD486" s="156"/>
      <c r="AE486" s="157"/>
      <c r="AF486" s="152"/>
      <c r="AG486" s="152"/>
      <c r="AH486" s="152"/>
      <c r="AI486" s="152"/>
      <c r="AJ486" s="152"/>
      <c r="AK486" s="152"/>
      <c r="AL486" s="152"/>
      <c r="AM486" s="152"/>
      <c r="AN486" s="152"/>
      <c r="AO486" s="152"/>
      <c r="AP486" s="152"/>
      <c r="AQ486" s="152"/>
      <c r="AR486" s="152"/>
      <c r="AS486" s="152"/>
      <c r="AT486" s="152"/>
      <c r="AU486" s="152"/>
      <c r="AV486" s="11"/>
      <c r="AW486" s="11"/>
      <c r="AX486" s="11"/>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row>
    <row r="487" spans="1:128" ht="26.4">
      <c r="A487" s="150"/>
      <c r="B487" s="313" t="str">
        <f>CONCATENATE(B486,".1")</f>
        <v>A.II.6.7.6.3.1</v>
      </c>
      <c r="C487" s="277" t="s">
        <v>879</v>
      </c>
      <c r="D487" s="296" t="s">
        <v>608</v>
      </c>
      <c r="E487" s="294">
        <v>2</v>
      </c>
      <c r="F487" s="151" t="s">
        <v>939</v>
      </c>
      <c r="G487" s="151"/>
      <c r="H487" s="151"/>
      <c r="I487" s="151"/>
      <c r="J487" s="151"/>
      <c r="K487" s="152"/>
      <c r="L487" s="153"/>
      <c r="M487" s="152"/>
      <c r="N487" s="153"/>
      <c r="O487" s="152"/>
      <c r="P487" s="152"/>
      <c r="Q487" s="154"/>
      <c r="R487" s="154"/>
      <c r="S487" s="152"/>
      <c r="T487" s="152"/>
      <c r="U487" s="152"/>
      <c r="V487" s="152"/>
      <c r="W487" s="152"/>
      <c r="X487" s="152"/>
      <c r="Y487" s="152"/>
      <c r="Z487" s="155"/>
      <c r="AA487" s="155"/>
      <c r="AB487" s="155"/>
      <c r="AC487" s="151"/>
      <c r="AD487" s="156"/>
      <c r="AE487" s="157"/>
      <c r="AF487" s="152"/>
      <c r="AG487" s="152"/>
      <c r="AH487" s="152"/>
      <c r="AI487" s="152"/>
      <c r="AJ487" s="152"/>
      <c r="AK487" s="152"/>
      <c r="AL487" s="152"/>
      <c r="AM487" s="152"/>
      <c r="AN487" s="152"/>
      <c r="AO487" s="152"/>
      <c r="AP487" s="152"/>
      <c r="AQ487" s="152"/>
      <c r="AR487" s="152"/>
      <c r="AS487" s="152"/>
      <c r="AT487" s="152"/>
      <c r="AU487" s="152"/>
      <c r="AV487" s="11"/>
      <c r="AW487" s="11"/>
      <c r="AX487" s="11"/>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row>
    <row r="488" spans="1:128" ht="17.25" customHeight="1">
      <c r="A488" s="150"/>
      <c r="B488" s="311" t="str">
        <f>+CONCATENATE(LEFT(B461,LEN(B461)-1),VALUE(RIGHT(B461,1))+1)</f>
        <v>A.II.6.7.7</v>
      </c>
      <c r="C488" s="277" t="s">
        <v>766</v>
      </c>
      <c r="D488" s="315"/>
      <c r="E488" s="294"/>
      <c r="F488" s="151" t="s">
        <v>534</v>
      </c>
      <c r="G488" s="151"/>
      <c r="H488" s="151"/>
      <c r="I488" s="151"/>
      <c r="J488" s="151"/>
      <c r="K488" s="152"/>
      <c r="L488" s="153"/>
      <c r="M488" s="152"/>
      <c r="N488" s="153"/>
      <c r="O488" s="152"/>
      <c r="P488" s="152"/>
      <c r="Q488" s="154"/>
      <c r="R488" s="154"/>
      <c r="S488" s="152"/>
      <c r="T488" s="152"/>
      <c r="U488" s="152"/>
      <c r="V488" s="152"/>
      <c r="W488" s="152"/>
      <c r="X488" s="152"/>
      <c r="Y488" s="152"/>
      <c r="Z488" s="155"/>
      <c r="AA488" s="155"/>
      <c r="AB488" s="155"/>
      <c r="AC488" s="151"/>
      <c r="AD488" s="156"/>
      <c r="AE488" s="157"/>
      <c r="AF488" s="152"/>
      <c r="AG488" s="152"/>
      <c r="AH488" s="152"/>
      <c r="AI488" s="152"/>
      <c r="AJ488" s="152"/>
      <c r="AK488" s="152"/>
      <c r="AL488" s="152"/>
      <c r="AM488" s="152"/>
      <c r="AN488" s="152"/>
      <c r="AO488" s="152"/>
      <c r="AP488" s="152"/>
      <c r="AQ488" s="152"/>
      <c r="AR488" s="152"/>
      <c r="AS488" s="152"/>
      <c r="AT488" s="152"/>
      <c r="AU488" s="152"/>
      <c r="AV488" s="11"/>
      <c r="AW488" s="11"/>
      <c r="AX488" s="11"/>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row>
    <row r="489" spans="1:128" ht="17.25" customHeight="1">
      <c r="A489" s="150"/>
      <c r="B489" s="313" t="str">
        <f>CONCATENATE(B488,".1")</f>
        <v>A.II.6.7.7.1</v>
      </c>
      <c r="C489" s="306" t="s">
        <v>880</v>
      </c>
      <c r="D489" s="315"/>
      <c r="E489" s="294"/>
      <c r="F489" s="151" t="s">
        <v>534</v>
      </c>
      <c r="G489" s="151"/>
      <c r="H489" s="151"/>
      <c r="I489" s="151"/>
      <c r="J489" s="151"/>
      <c r="K489" s="152"/>
      <c r="L489" s="153"/>
      <c r="M489" s="152"/>
      <c r="N489" s="153"/>
      <c r="O489" s="152"/>
      <c r="P489" s="152"/>
      <c r="Q489" s="154"/>
      <c r="R489" s="154"/>
      <c r="S489" s="152"/>
      <c r="T489" s="152"/>
      <c r="U489" s="152"/>
      <c r="V489" s="152"/>
      <c r="W489" s="152"/>
      <c r="X489" s="152"/>
      <c r="Y489" s="152"/>
      <c r="Z489" s="155"/>
      <c r="AA489" s="155"/>
      <c r="AB489" s="155"/>
      <c r="AC489" s="151"/>
      <c r="AD489" s="156"/>
      <c r="AE489" s="157"/>
      <c r="AF489" s="152"/>
      <c r="AG489" s="152"/>
      <c r="AH489" s="152"/>
      <c r="AI489" s="152"/>
      <c r="AJ489" s="152"/>
      <c r="AK489" s="152"/>
      <c r="AL489" s="152"/>
      <c r="AM489" s="152"/>
      <c r="AN489" s="152"/>
      <c r="AO489" s="152"/>
      <c r="AP489" s="152"/>
      <c r="AQ489" s="152"/>
      <c r="AR489" s="152"/>
      <c r="AS489" s="152"/>
      <c r="AT489" s="152"/>
      <c r="AU489" s="152"/>
      <c r="AV489" s="11"/>
      <c r="AW489" s="11"/>
      <c r="AX489" s="11"/>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c r="CZ489" s="15"/>
      <c r="DA489" s="15"/>
      <c r="DB489" s="15"/>
      <c r="DC489" s="15"/>
      <c r="DD489" s="15"/>
      <c r="DE489" s="15"/>
      <c r="DF489" s="15"/>
      <c r="DG489" s="15"/>
      <c r="DH489" s="15"/>
      <c r="DI489" s="15"/>
      <c r="DJ489" s="15"/>
      <c r="DK489" s="15"/>
      <c r="DL489" s="15"/>
      <c r="DM489" s="15"/>
      <c r="DN489" s="15"/>
      <c r="DO489" s="15"/>
      <c r="DP489" s="15"/>
      <c r="DQ489" s="15"/>
      <c r="DR489" s="15"/>
      <c r="DS489" s="15"/>
      <c r="DT489" s="15"/>
      <c r="DU489" s="15"/>
      <c r="DV489" s="15"/>
      <c r="DW489" s="15"/>
      <c r="DX489" s="15"/>
    </row>
    <row r="490" spans="1:128" ht="127.5" customHeight="1">
      <c r="A490" s="150"/>
      <c r="B490" s="313" t="str">
        <f>CONCATENATE(B489,".1")</f>
        <v>A.II.6.7.7.1.1</v>
      </c>
      <c r="C490" s="306" t="s">
        <v>881</v>
      </c>
      <c r="D490" s="315" t="s">
        <v>796</v>
      </c>
      <c r="E490" s="294">
        <v>1</v>
      </c>
      <c r="F490" s="151" t="s">
        <v>534</v>
      </c>
      <c r="G490" s="151"/>
      <c r="H490" s="151"/>
      <c r="I490" s="151"/>
      <c r="J490" s="151"/>
      <c r="K490" s="152"/>
      <c r="L490" s="153"/>
      <c r="M490" s="152"/>
      <c r="N490" s="153"/>
      <c r="O490" s="152"/>
      <c r="P490" s="152"/>
      <c r="Q490" s="154"/>
      <c r="R490" s="154"/>
      <c r="S490" s="152"/>
      <c r="T490" s="152"/>
      <c r="U490" s="152"/>
      <c r="V490" s="152"/>
      <c r="W490" s="152"/>
      <c r="X490" s="152"/>
      <c r="Y490" s="152"/>
      <c r="Z490" s="155"/>
      <c r="AA490" s="155"/>
      <c r="AB490" s="155"/>
      <c r="AC490" s="151"/>
      <c r="AD490" s="156"/>
      <c r="AE490" s="157"/>
      <c r="AF490" s="152"/>
      <c r="AG490" s="152"/>
      <c r="AH490" s="152"/>
      <c r="AI490" s="152"/>
      <c r="AJ490" s="152"/>
      <c r="AK490" s="152"/>
      <c r="AL490" s="152"/>
      <c r="AM490" s="152"/>
      <c r="AN490" s="152"/>
      <c r="AO490" s="152"/>
      <c r="AP490" s="152"/>
      <c r="AQ490" s="152"/>
      <c r="AR490" s="152"/>
      <c r="AS490" s="152"/>
      <c r="AT490" s="152"/>
      <c r="AU490" s="152"/>
      <c r="AV490" s="11"/>
      <c r="AW490" s="11"/>
      <c r="AX490" s="11"/>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row>
    <row r="491" spans="1:128" ht="17.25" customHeight="1">
      <c r="A491" s="150"/>
      <c r="B491" s="313" t="str">
        <f>CONCATENATE(B488,".2")</f>
        <v>A.II.6.7.7.2</v>
      </c>
      <c r="C491" s="306" t="s">
        <v>882</v>
      </c>
      <c r="D491" s="315"/>
      <c r="E491" s="294"/>
      <c r="F491" s="151" t="s">
        <v>534</v>
      </c>
      <c r="G491" s="151"/>
      <c r="H491" s="151"/>
      <c r="I491" s="151"/>
      <c r="J491" s="151"/>
      <c r="K491" s="152"/>
      <c r="L491" s="153"/>
      <c r="M491" s="152"/>
      <c r="N491" s="153"/>
      <c r="O491" s="152"/>
      <c r="P491" s="152"/>
      <c r="Q491" s="154"/>
      <c r="R491" s="154"/>
      <c r="S491" s="152"/>
      <c r="T491" s="152"/>
      <c r="U491" s="152"/>
      <c r="V491" s="152"/>
      <c r="W491" s="152"/>
      <c r="X491" s="152"/>
      <c r="Y491" s="152"/>
      <c r="Z491" s="155"/>
      <c r="AA491" s="155"/>
      <c r="AB491" s="155"/>
      <c r="AC491" s="151"/>
      <c r="AD491" s="156"/>
      <c r="AE491" s="157"/>
      <c r="AF491" s="152"/>
      <c r="AG491" s="152"/>
      <c r="AH491" s="152"/>
      <c r="AI491" s="152"/>
      <c r="AJ491" s="152"/>
      <c r="AK491" s="152"/>
      <c r="AL491" s="152"/>
      <c r="AM491" s="152"/>
      <c r="AN491" s="152"/>
      <c r="AO491" s="152"/>
      <c r="AP491" s="152"/>
      <c r="AQ491" s="152"/>
      <c r="AR491" s="152"/>
      <c r="AS491" s="152"/>
      <c r="AT491" s="152"/>
      <c r="AU491" s="152"/>
      <c r="AV491" s="11"/>
      <c r="AW491" s="11"/>
      <c r="AX491" s="11"/>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row>
    <row r="492" spans="1:128" ht="39.6">
      <c r="A492" s="150"/>
      <c r="B492" s="313" t="str">
        <f>CONCATENATE(B491,".1")</f>
        <v>A.II.6.7.7.2.1</v>
      </c>
      <c r="C492" s="306" t="s">
        <v>883</v>
      </c>
      <c r="D492" s="315" t="s">
        <v>608</v>
      </c>
      <c r="E492" s="294">
        <v>1</v>
      </c>
      <c r="F492" s="151" t="s">
        <v>939</v>
      </c>
      <c r="G492" s="151"/>
      <c r="H492" s="151"/>
      <c r="I492" s="151"/>
      <c r="J492" s="151"/>
      <c r="K492" s="152"/>
      <c r="L492" s="153"/>
      <c r="M492" s="152"/>
      <c r="N492" s="153"/>
      <c r="O492" s="152"/>
      <c r="P492" s="152"/>
      <c r="Q492" s="154"/>
      <c r="R492" s="154"/>
      <c r="S492" s="152"/>
      <c r="T492" s="152"/>
      <c r="U492" s="152"/>
      <c r="V492" s="152"/>
      <c r="W492" s="152"/>
      <c r="X492" s="152"/>
      <c r="Y492" s="152"/>
      <c r="Z492" s="155"/>
      <c r="AA492" s="155"/>
      <c r="AB492" s="155"/>
      <c r="AC492" s="151"/>
      <c r="AD492" s="156"/>
      <c r="AE492" s="157"/>
      <c r="AF492" s="152"/>
      <c r="AG492" s="152"/>
      <c r="AH492" s="152"/>
      <c r="AI492" s="152"/>
      <c r="AJ492" s="152"/>
      <c r="AK492" s="152"/>
      <c r="AL492" s="152"/>
      <c r="AM492" s="152"/>
      <c r="AN492" s="152"/>
      <c r="AO492" s="152"/>
      <c r="AP492" s="152"/>
      <c r="AQ492" s="152"/>
      <c r="AR492" s="152"/>
      <c r="AS492" s="152"/>
      <c r="AT492" s="152"/>
      <c r="AU492" s="152"/>
      <c r="AV492" s="11"/>
      <c r="AW492" s="11"/>
      <c r="AX492" s="11"/>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row>
    <row r="493" spans="1:128" ht="39.6">
      <c r="A493" s="150"/>
      <c r="B493" s="313" t="str">
        <f>CONCATENATE(B491,".2")</f>
        <v>A.II.6.7.7.2.2</v>
      </c>
      <c r="C493" s="306" t="s">
        <v>884</v>
      </c>
      <c r="D493" s="315" t="s">
        <v>608</v>
      </c>
      <c r="E493" s="294">
        <v>1</v>
      </c>
      <c r="F493" s="151" t="s">
        <v>939</v>
      </c>
      <c r="G493" s="151"/>
      <c r="H493" s="151"/>
      <c r="I493" s="151"/>
      <c r="J493" s="151"/>
      <c r="K493" s="152"/>
      <c r="L493" s="153"/>
      <c r="M493" s="152"/>
      <c r="N493" s="153"/>
      <c r="O493" s="152"/>
      <c r="P493" s="152"/>
      <c r="Q493" s="154"/>
      <c r="R493" s="154"/>
      <c r="S493" s="152"/>
      <c r="T493" s="152"/>
      <c r="U493" s="152"/>
      <c r="V493" s="152"/>
      <c r="W493" s="152"/>
      <c r="X493" s="152"/>
      <c r="Y493" s="152"/>
      <c r="Z493" s="155"/>
      <c r="AA493" s="155"/>
      <c r="AB493" s="155"/>
      <c r="AC493" s="151"/>
      <c r="AD493" s="156"/>
      <c r="AE493" s="157"/>
      <c r="AF493" s="152"/>
      <c r="AG493" s="152"/>
      <c r="AH493" s="152"/>
      <c r="AI493" s="152"/>
      <c r="AJ493" s="152"/>
      <c r="AK493" s="152"/>
      <c r="AL493" s="152"/>
      <c r="AM493" s="152"/>
      <c r="AN493" s="152"/>
      <c r="AO493" s="152"/>
      <c r="AP493" s="152"/>
      <c r="AQ493" s="152"/>
      <c r="AR493" s="152"/>
      <c r="AS493" s="152"/>
      <c r="AT493" s="152"/>
      <c r="AU493" s="152"/>
      <c r="AV493" s="11"/>
      <c r="AW493" s="11"/>
      <c r="AX493" s="11"/>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row>
    <row r="494" spans="1:128" ht="38.25" customHeight="1">
      <c r="A494" s="150"/>
      <c r="B494" s="313" t="str">
        <f>CONCATENATE(B491,".3")</f>
        <v>A.II.6.7.7.2.3</v>
      </c>
      <c r="C494" s="306" t="s">
        <v>885</v>
      </c>
      <c r="D494" s="315" t="s">
        <v>602</v>
      </c>
      <c r="E494" s="294">
        <v>1</v>
      </c>
      <c r="F494" s="151" t="s">
        <v>534</v>
      </c>
      <c r="G494" s="151"/>
      <c r="H494" s="151"/>
      <c r="I494" s="151"/>
      <c r="J494" s="151"/>
      <c r="K494" s="152"/>
      <c r="L494" s="153"/>
      <c r="M494" s="152"/>
      <c r="N494" s="153"/>
      <c r="O494" s="152"/>
      <c r="P494" s="152"/>
      <c r="Q494" s="154"/>
      <c r="R494" s="154"/>
      <c r="S494" s="152"/>
      <c r="T494" s="152"/>
      <c r="U494" s="152"/>
      <c r="V494" s="152"/>
      <c r="W494" s="152"/>
      <c r="X494" s="152"/>
      <c r="Y494" s="152"/>
      <c r="Z494" s="155"/>
      <c r="AA494" s="155"/>
      <c r="AB494" s="155"/>
      <c r="AC494" s="151"/>
      <c r="AD494" s="156"/>
      <c r="AE494" s="157"/>
      <c r="AF494" s="152"/>
      <c r="AG494" s="152"/>
      <c r="AH494" s="152"/>
      <c r="AI494" s="152"/>
      <c r="AJ494" s="152"/>
      <c r="AK494" s="152"/>
      <c r="AL494" s="152"/>
      <c r="AM494" s="152"/>
      <c r="AN494" s="152"/>
      <c r="AO494" s="152"/>
      <c r="AP494" s="152"/>
      <c r="AQ494" s="152"/>
      <c r="AR494" s="152"/>
      <c r="AS494" s="152"/>
      <c r="AT494" s="152"/>
      <c r="AU494" s="152"/>
      <c r="AV494" s="11"/>
      <c r="AW494" s="11"/>
      <c r="AX494" s="11"/>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c r="DK494" s="15"/>
      <c r="DL494" s="15"/>
      <c r="DM494" s="15"/>
      <c r="DN494" s="15"/>
      <c r="DO494" s="15"/>
      <c r="DP494" s="15"/>
      <c r="DQ494" s="15"/>
      <c r="DR494" s="15"/>
      <c r="DS494" s="15"/>
      <c r="DT494" s="15"/>
      <c r="DU494" s="15"/>
      <c r="DV494" s="15"/>
      <c r="DW494" s="15"/>
      <c r="DX494" s="15"/>
    </row>
    <row r="495" spans="1:128" ht="38.25" customHeight="1">
      <c r="A495" s="150"/>
      <c r="B495" s="313" t="str">
        <f>CONCATENATE(B491,".4")</f>
        <v>A.II.6.7.7.2.4</v>
      </c>
      <c r="C495" s="306" t="s">
        <v>800</v>
      </c>
      <c r="D495" s="315" t="s">
        <v>602</v>
      </c>
      <c r="E495" s="294">
        <v>1</v>
      </c>
      <c r="F495" s="151" t="s">
        <v>534</v>
      </c>
      <c r="G495" s="151"/>
      <c r="H495" s="151"/>
      <c r="I495" s="151"/>
      <c r="J495" s="151"/>
      <c r="K495" s="152"/>
      <c r="L495" s="153"/>
      <c r="M495" s="152"/>
      <c r="N495" s="153"/>
      <c r="O495" s="152"/>
      <c r="P495" s="152"/>
      <c r="Q495" s="154"/>
      <c r="R495" s="154"/>
      <c r="S495" s="152"/>
      <c r="T495" s="152"/>
      <c r="U495" s="152"/>
      <c r="V495" s="152"/>
      <c r="W495" s="152"/>
      <c r="X495" s="152"/>
      <c r="Y495" s="152"/>
      <c r="Z495" s="155"/>
      <c r="AA495" s="155"/>
      <c r="AB495" s="155"/>
      <c r="AC495" s="151"/>
      <c r="AD495" s="156"/>
      <c r="AE495" s="157"/>
      <c r="AF495" s="152"/>
      <c r="AG495" s="152"/>
      <c r="AH495" s="152"/>
      <c r="AI495" s="152"/>
      <c r="AJ495" s="152"/>
      <c r="AK495" s="152"/>
      <c r="AL495" s="152"/>
      <c r="AM495" s="152"/>
      <c r="AN495" s="152"/>
      <c r="AO495" s="152"/>
      <c r="AP495" s="152"/>
      <c r="AQ495" s="152"/>
      <c r="AR495" s="152"/>
      <c r="AS495" s="152"/>
      <c r="AT495" s="152"/>
      <c r="AU495" s="152"/>
      <c r="AV495" s="11"/>
      <c r="AW495" s="11"/>
      <c r="AX495" s="11"/>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c r="DK495" s="15"/>
      <c r="DL495" s="15"/>
      <c r="DM495" s="15"/>
      <c r="DN495" s="15"/>
      <c r="DO495" s="15"/>
      <c r="DP495" s="15"/>
      <c r="DQ495" s="15"/>
      <c r="DR495" s="15"/>
      <c r="DS495" s="15"/>
      <c r="DT495" s="15"/>
      <c r="DU495" s="15"/>
      <c r="DV495" s="15"/>
      <c r="DW495" s="15"/>
      <c r="DX495" s="15"/>
    </row>
    <row r="496" spans="1:128" ht="17.25" customHeight="1">
      <c r="A496" s="150"/>
      <c r="B496" s="313" t="str">
        <f>CONCATENATE(B488,".3")</f>
        <v>A.II.6.7.7.3</v>
      </c>
      <c r="C496" s="306" t="s">
        <v>886</v>
      </c>
      <c r="D496" s="315"/>
      <c r="E496" s="294"/>
      <c r="F496" s="151" t="s">
        <v>534</v>
      </c>
      <c r="G496" s="151"/>
      <c r="H496" s="151"/>
      <c r="I496" s="151"/>
      <c r="J496" s="151"/>
      <c r="K496" s="152"/>
      <c r="L496" s="153"/>
      <c r="M496" s="152"/>
      <c r="N496" s="153"/>
      <c r="O496" s="152"/>
      <c r="P496" s="152"/>
      <c r="Q496" s="154"/>
      <c r="R496" s="154"/>
      <c r="S496" s="152"/>
      <c r="T496" s="152"/>
      <c r="U496" s="152"/>
      <c r="V496" s="152"/>
      <c r="W496" s="152"/>
      <c r="X496" s="152"/>
      <c r="Y496" s="152"/>
      <c r="Z496" s="155"/>
      <c r="AA496" s="155"/>
      <c r="AB496" s="155"/>
      <c r="AC496" s="151"/>
      <c r="AD496" s="156"/>
      <c r="AE496" s="157"/>
      <c r="AF496" s="152"/>
      <c r="AG496" s="152"/>
      <c r="AH496" s="152"/>
      <c r="AI496" s="152"/>
      <c r="AJ496" s="152"/>
      <c r="AK496" s="152"/>
      <c r="AL496" s="152"/>
      <c r="AM496" s="152"/>
      <c r="AN496" s="152"/>
      <c r="AO496" s="152"/>
      <c r="AP496" s="152"/>
      <c r="AQ496" s="152"/>
      <c r="AR496" s="152"/>
      <c r="AS496" s="152"/>
      <c r="AT496" s="152"/>
      <c r="AU496" s="152"/>
      <c r="AV496" s="11"/>
      <c r="AW496" s="11"/>
      <c r="AX496" s="11"/>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row>
    <row r="497" spans="1:128" ht="66">
      <c r="A497" s="150"/>
      <c r="B497" s="313" t="str">
        <f>CONCATENATE(B496,".1")</f>
        <v>A.II.6.7.7.3.1</v>
      </c>
      <c r="C497" s="306" t="s">
        <v>802</v>
      </c>
      <c r="D497" s="315" t="s">
        <v>608</v>
      </c>
      <c r="E497" s="294">
        <v>1</v>
      </c>
      <c r="F497" s="151" t="s">
        <v>939</v>
      </c>
      <c r="G497" s="151"/>
      <c r="H497" s="151"/>
      <c r="I497" s="151"/>
      <c r="J497" s="151"/>
      <c r="K497" s="152"/>
      <c r="L497" s="153"/>
      <c r="M497" s="152"/>
      <c r="N497" s="153"/>
      <c r="O497" s="152"/>
      <c r="P497" s="152"/>
      <c r="Q497" s="154"/>
      <c r="R497" s="154"/>
      <c r="S497" s="152"/>
      <c r="T497" s="152"/>
      <c r="U497" s="152"/>
      <c r="V497" s="152"/>
      <c r="W497" s="152"/>
      <c r="X497" s="152"/>
      <c r="Y497" s="152"/>
      <c r="Z497" s="155"/>
      <c r="AA497" s="155"/>
      <c r="AB497" s="155"/>
      <c r="AC497" s="151"/>
      <c r="AD497" s="156"/>
      <c r="AE497" s="157"/>
      <c r="AF497" s="152"/>
      <c r="AG497" s="152"/>
      <c r="AH497" s="152"/>
      <c r="AI497" s="152"/>
      <c r="AJ497" s="152"/>
      <c r="AK497" s="152"/>
      <c r="AL497" s="152"/>
      <c r="AM497" s="152"/>
      <c r="AN497" s="152"/>
      <c r="AO497" s="152"/>
      <c r="AP497" s="152"/>
      <c r="AQ497" s="152"/>
      <c r="AR497" s="152"/>
      <c r="AS497" s="152"/>
      <c r="AT497" s="152"/>
      <c r="AU497" s="152"/>
      <c r="AV497" s="11"/>
      <c r="AW497" s="11"/>
      <c r="AX497" s="11"/>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row>
    <row r="498" spans="1:128" ht="51" customHeight="1">
      <c r="A498" s="150"/>
      <c r="B498" s="313" t="str">
        <f>CONCATENATE(B496,".2")</f>
        <v>A.II.6.7.7.3.2</v>
      </c>
      <c r="C498" s="306" t="s">
        <v>803</v>
      </c>
      <c r="D498" s="315" t="s">
        <v>602</v>
      </c>
      <c r="E498" s="294">
        <v>1</v>
      </c>
      <c r="F498" s="151" t="s">
        <v>534</v>
      </c>
      <c r="G498" s="151"/>
      <c r="H498" s="151"/>
      <c r="I498" s="151"/>
      <c r="J498" s="151"/>
      <c r="K498" s="152"/>
      <c r="L498" s="153"/>
      <c r="M498" s="152"/>
      <c r="N498" s="153"/>
      <c r="O498" s="152"/>
      <c r="P498" s="152"/>
      <c r="Q498" s="154"/>
      <c r="R498" s="154"/>
      <c r="S498" s="152"/>
      <c r="T498" s="152"/>
      <c r="U498" s="152"/>
      <c r="V498" s="152"/>
      <c r="W498" s="152"/>
      <c r="X498" s="152"/>
      <c r="Y498" s="152"/>
      <c r="Z498" s="155"/>
      <c r="AA498" s="155"/>
      <c r="AB498" s="155"/>
      <c r="AC498" s="151"/>
      <c r="AD498" s="156"/>
      <c r="AE498" s="157"/>
      <c r="AF498" s="152"/>
      <c r="AG498" s="152"/>
      <c r="AH498" s="152"/>
      <c r="AI498" s="152"/>
      <c r="AJ498" s="152"/>
      <c r="AK498" s="152"/>
      <c r="AL498" s="152"/>
      <c r="AM498" s="152"/>
      <c r="AN498" s="152"/>
      <c r="AO498" s="152"/>
      <c r="AP498" s="152"/>
      <c r="AQ498" s="152"/>
      <c r="AR498" s="152"/>
      <c r="AS498" s="152"/>
      <c r="AT498" s="152"/>
      <c r="AU498" s="152"/>
      <c r="AV498" s="11"/>
      <c r="AW498" s="11"/>
      <c r="AX498" s="11"/>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row>
    <row r="499" spans="1:128" ht="17.25" customHeight="1">
      <c r="A499" s="150"/>
      <c r="B499" s="288" t="str">
        <f>+CONCATENATE(LEFT(B429,LEN(B429)-1),VALUE(RIGHT(B429,1))+1)</f>
        <v>A.II.6.8</v>
      </c>
      <c r="C499" s="317" t="s">
        <v>887</v>
      </c>
      <c r="D499" s="296"/>
      <c r="E499" s="294"/>
      <c r="F499" s="151" t="s">
        <v>534</v>
      </c>
      <c r="G499" s="151"/>
      <c r="H499" s="151"/>
      <c r="I499" s="151"/>
      <c r="J499" s="151"/>
      <c r="K499" s="152"/>
      <c r="L499" s="153"/>
      <c r="M499" s="152"/>
      <c r="N499" s="153"/>
      <c r="O499" s="152"/>
      <c r="P499" s="152"/>
      <c r="Q499" s="154"/>
      <c r="R499" s="154"/>
      <c r="S499" s="152"/>
      <c r="T499" s="152"/>
      <c r="U499" s="152"/>
      <c r="V499" s="152"/>
      <c r="W499" s="152"/>
      <c r="X499" s="152"/>
      <c r="Y499" s="152"/>
      <c r="Z499" s="155"/>
      <c r="AA499" s="155"/>
      <c r="AB499" s="155"/>
      <c r="AC499" s="151"/>
      <c r="AD499" s="156"/>
      <c r="AE499" s="157"/>
      <c r="AF499" s="152"/>
      <c r="AG499" s="152"/>
      <c r="AH499" s="152"/>
      <c r="AI499" s="152"/>
      <c r="AJ499" s="152"/>
      <c r="AK499" s="152"/>
      <c r="AL499" s="152"/>
      <c r="AM499" s="152"/>
      <c r="AN499" s="152"/>
      <c r="AO499" s="152"/>
      <c r="AP499" s="152"/>
      <c r="AQ499" s="152"/>
      <c r="AR499" s="152"/>
      <c r="AS499" s="152"/>
      <c r="AT499" s="152"/>
      <c r="AU499" s="152"/>
      <c r="AV499" s="11"/>
      <c r="AW499" s="11"/>
      <c r="AX499" s="11"/>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c r="DK499" s="15"/>
      <c r="DL499" s="15"/>
      <c r="DM499" s="15"/>
      <c r="DN499" s="15"/>
      <c r="DO499" s="15"/>
      <c r="DP499" s="15"/>
      <c r="DQ499" s="15"/>
      <c r="DR499" s="15"/>
      <c r="DS499" s="15"/>
      <c r="DT499" s="15"/>
      <c r="DU499" s="15"/>
      <c r="DV499" s="15"/>
      <c r="DW499" s="15"/>
      <c r="DX499" s="15"/>
    </row>
    <row r="500" spans="1:128" ht="17.25" customHeight="1">
      <c r="A500" s="150"/>
      <c r="B500" s="292" t="str">
        <f>CONCATENATE(B499,".1")</f>
        <v>A.II.6.8.1</v>
      </c>
      <c r="C500" s="277" t="s">
        <v>663</v>
      </c>
      <c r="D500" s="278"/>
      <c r="E500" s="279"/>
      <c r="F500" s="151" t="s">
        <v>534</v>
      </c>
      <c r="G500" s="151"/>
      <c r="H500" s="151"/>
      <c r="I500" s="151"/>
      <c r="J500" s="151"/>
      <c r="K500" s="152"/>
      <c r="L500" s="153"/>
      <c r="M500" s="152"/>
      <c r="N500" s="153"/>
      <c r="O500" s="152"/>
      <c r="P500" s="152"/>
      <c r="Q500" s="154"/>
      <c r="R500" s="154"/>
      <c r="S500" s="152"/>
      <c r="T500" s="152"/>
      <c r="U500" s="152"/>
      <c r="V500" s="152"/>
      <c r="W500" s="152"/>
      <c r="X500" s="152"/>
      <c r="Y500" s="152"/>
      <c r="Z500" s="155"/>
      <c r="AA500" s="155"/>
      <c r="AB500" s="155"/>
      <c r="AC500" s="151"/>
      <c r="AD500" s="156"/>
      <c r="AE500" s="157"/>
      <c r="AF500" s="152"/>
      <c r="AG500" s="152"/>
      <c r="AH500" s="152"/>
      <c r="AI500" s="152"/>
      <c r="AJ500" s="152"/>
      <c r="AK500" s="152"/>
      <c r="AL500" s="152"/>
      <c r="AM500" s="152"/>
      <c r="AN500" s="152"/>
      <c r="AO500" s="152"/>
      <c r="AP500" s="152"/>
      <c r="AQ500" s="152"/>
      <c r="AR500" s="152"/>
      <c r="AS500" s="152"/>
      <c r="AT500" s="152"/>
      <c r="AU500" s="152"/>
      <c r="AV500" s="11"/>
      <c r="AW500" s="11"/>
      <c r="AX500" s="11"/>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c r="DK500" s="15"/>
      <c r="DL500" s="15"/>
      <c r="DM500" s="15"/>
      <c r="DN500" s="15"/>
      <c r="DO500" s="15"/>
      <c r="DP500" s="15"/>
      <c r="DQ500" s="15"/>
      <c r="DR500" s="15"/>
      <c r="DS500" s="15"/>
      <c r="DT500" s="15"/>
      <c r="DU500" s="15"/>
      <c r="DV500" s="15"/>
      <c r="DW500" s="15"/>
      <c r="DX500" s="15"/>
    </row>
    <row r="501" spans="1:128" ht="153" customHeight="1">
      <c r="A501" s="150"/>
      <c r="B501" s="292" t="str">
        <f>CONCATENATE(B500,".1")</f>
        <v>A.II.6.8.1.1</v>
      </c>
      <c r="C501" s="277" t="s">
        <v>664</v>
      </c>
      <c r="D501" s="278"/>
      <c r="E501" s="279"/>
      <c r="F501" s="151" t="s">
        <v>534</v>
      </c>
      <c r="G501" s="151"/>
      <c r="H501" s="151"/>
      <c r="I501" s="151"/>
      <c r="J501" s="151"/>
      <c r="K501" s="152"/>
      <c r="L501" s="153"/>
      <c r="M501" s="152"/>
      <c r="N501" s="153"/>
      <c r="O501" s="152"/>
      <c r="P501" s="152"/>
      <c r="Q501" s="154"/>
      <c r="R501" s="154"/>
      <c r="S501" s="152"/>
      <c r="T501" s="152"/>
      <c r="U501" s="152"/>
      <c r="V501" s="152"/>
      <c r="W501" s="152"/>
      <c r="X501" s="152"/>
      <c r="Y501" s="152"/>
      <c r="Z501" s="155"/>
      <c r="AA501" s="155"/>
      <c r="AB501" s="155"/>
      <c r="AC501" s="151"/>
      <c r="AD501" s="156"/>
      <c r="AE501" s="157"/>
      <c r="AF501" s="152"/>
      <c r="AG501" s="152"/>
      <c r="AH501" s="152"/>
      <c r="AI501" s="152"/>
      <c r="AJ501" s="152"/>
      <c r="AK501" s="152"/>
      <c r="AL501" s="152"/>
      <c r="AM501" s="152"/>
      <c r="AN501" s="152"/>
      <c r="AO501" s="152"/>
      <c r="AP501" s="152"/>
      <c r="AQ501" s="152"/>
      <c r="AR501" s="152"/>
      <c r="AS501" s="152"/>
      <c r="AT501" s="152"/>
      <c r="AU501" s="152"/>
      <c r="AV501" s="11"/>
      <c r="AW501" s="11"/>
      <c r="AX501" s="11"/>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row>
    <row r="502" spans="1:128" ht="17.25" customHeight="1">
      <c r="A502" s="150"/>
      <c r="B502" s="292" t="str">
        <f>CONCATENATE(B501,".1")</f>
        <v>A.II.6.8.1.1.1</v>
      </c>
      <c r="C502" s="277" t="s">
        <v>633</v>
      </c>
      <c r="D502" s="278" t="s">
        <v>630</v>
      </c>
      <c r="E502" s="279">
        <f>246*0.3</f>
        <v>73.8</v>
      </c>
      <c r="F502" s="151" t="s">
        <v>529</v>
      </c>
      <c r="G502" s="151" t="s">
        <v>585</v>
      </c>
      <c r="H502" s="151">
        <v>2500</v>
      </c>
      <c r="I502" s="151"/>
      <c r="J502" s="151"/>
      <c r="K502" s="152"/>
      <c r="L502" s="153"/>
      <c r="M502" s="152"/>
      <c r="N502" s="153"/>
      <c r="O502" s="152"/>
      <c r="P502" s="152"/>
      <c r="Q502" s="154"/>
      <c r="R502" s="154"/>
      <c r="S502" s="152"/>
      <c r="T502" s="152"/>
      <c r="U502" s="152"/>
      <c r="V502" s="152"/>
      <c r="W502" s="152"/>
      <c r="X502" s="152"/>
      <c r="Y502" s="152"/>
      <c r="Z502" s="155"/>
      <c r="AA502" s="155"/>
      <c r="AB502" s="155"/>
      <c r="AC502" s="151"/>
      <c r="AD502" s="156"/>
      <c r="AE502" s="157"/>
      <c r="AF502" s="152"/>
      <c r="AG502" s="152"/>
      <c r="AH502" s="152"/>
      <c r="AI502" s="152"/>
      <c r="AJ502" s="152"/>
      <c r="AK502" s="152"/>
      <c r="AL502" s="152"/>
      <c r="AM502" s="152"/>
      <c r="AN502" s="152"/>
      <c r="AO502" s="152"/>
      <c r="AP502" s="152"/>
      <c r="AQ502" s="152"/>
      <c r="AR502" s="152"/>
      <c r="AS502" s="152"/>
      <c r="AT502" s="152"/>
      <c r="AU502" s="152"/>
      <c r="AV502" s="11"/>
      <c r="AW502" s="11"/>
      <c r="AX502" s="11"/>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row>
    <row r="503" spans="1:128" ht="17.25" customHeight="1">
      <c r="A503" s="150"/>
      <c r="B503" s="280" t="str">
        <f>+CONCATENATE(LEFT(B502,LEN(B502)-1),VALUE(RIGHT(B502,1))+1)</f>
        <v>A.II.6.8.1.1.2</v>
      </c>
      <c r="C503" s="277" t="s">
        <v>634</v>
      </c>
      <c r="D503" s="278" t="s">
        <v>630</v>
      </c>
      <c r="E503" s="279">
        <f>246*0.3</f>
        <v>73.8</v>
      </c>
      <c r="F503" s="151" t="s">
        <v>529</v>
      </c>
      <c r="G503" s="151" t="s">
        <v>585</v>
      </c>
      <c r="H503" s="151">
        <v>2500</v>
      </c>
      <c r="I503" s="151"/>
      <c r="J503" s="151"/>
      <c r="K503" s="152"/>
      <c r="L503" s="153"/>
      <c r="M503" s="152"/>
      <c r="N503" s="153"/>
      <c r="O503" s="152"/>
      <c r="P503" s="152"/>
      <c r="Q503" s="154"/>
      <c r="R503" s="154"/>
      <c r="S503" s="152"/>
      <c r="T503" s="152"/>
      <c r="U503" s="152"/>
      <c r="V503" s="152"/>
      <c r="W503" s="152"/>
      <c r="X503" s="152"/>
      <c r="Y503" s="152"/>
      <c r="Z503" s="155"/>
      <c r="AA503" s="155"/>
      <c r="AB503" s="155"/>
      <c r="AC503" s="151"/>
      <c r="AD503" s="156"/>
      <c r="AE503" s="157"/>
      <c r="AF503" s="152"/>
      <c r="AG503" s="152"/>
      <c r="AH503" s="152"/>
      <c r="AI503" s="152"/>
      <c r="AJ503" s="152"/>
      <c r="AK503" s="152"/>
      <c r="AL503" s="152"/>
      <c r="AM503" s="152"/>
      <c r="AN503" s="152"/>
      <c r="AO503" s="152"/>
      <c r="AP503" s="152"/>
      <c r="AQ503" s="152"/>
      <c r="AR503" s="152"/>
      <c r="AS503" s="152"/>
      <c r="AT503" s="152"/>
      <c r="AU503" s="152"/>
      <c r="AV503" s="11"/>
      <c r="AW503" s="11"/>
      <c r="AX503" s="11"/>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row>
    <row r="504" spans="1:128" ht="17.25" customHeight="1">
      <c r="A504" s="150"/>
      <c r="B504" s="280" t="str">
        <f>+CONCATENATE(LEFT(B503,LEN(B503)-1),VALUE(RIGHT(B503,1))+1)</f>
        <v>A.II.6.8.1.1.3</v>
      </c>
      <c r="C504" s="277" t="s">
        <v>635</v>
      </c>
      <c r="D504" s="278" t="s">
        <v>630</v>
      </c>
      <c r="E504" s="279">
        <f>246*0.4</f>
        <v>98.4</v>
      </c>
      <c r="F504" s="151" t="s">
        <v>529</v>
      </c>
      <c r="G504" s="151" t="s">
        <v>585</v>
      </c>
      <c r="H504" s="151">
        <v>2500</v>
      </c>
      <c r="I504" s="151"/>
      <c r="J504" s="151"/>
      <c r="K504" s="152"/>
      <c r="L504" s="153"/>
      <c r="M504" s="152"/>
      <c r="N504" s="153"/>
      <c r="O504" s="152"/>
      <c r="P504" s="152"/>
      <c r="Q504" s="154"/>
      <c r="R504" s="154"/>
      <c r="S504" s="152"/>
      <c r="T504" s="152"/>
      <c r="U504" s="152"/>
      <c r="V504" s="152"/>
      <c r="W504" s="152"/>
      <c r="X504" s="152"/>
      <c r="Y504" s="152"/>
      <c r="Z504" s="155"/>
      <c r="AA504" s="155"/>
      <c r="AB504" s="155"/>
      <c r="AC504" s="151"/>
      <c r="AD504" s="156"/>
      <c r="AE504" s="157"/>
      <c r="AF504" s="152"/>
      <c r="AG504" s="152"/>
      <c r="AH504" s="152"/>
      <c r="AI504" s="152"/>
      <c r="AJ504" s="152"/>
      <c r="AK504" s="152"/>
      <c r="AL504" s="152"/>
      <c r="AM504" s="152"/>
      <c r="AN504" s="152"/>
      <c r="AO504" s="152"/>
      <c r="AP504" s="152"/>
      <c r="AQ504" s="152"/>
      <c r="AR504" s="152"/>
      <c r="AS504" s="152"/>
      <c r="AT504" s="152"/>
      <c r="AU504" s="152"/>
      <c r="AV504" s="11"/>
      <c r="AW504" s="11"/>
      <c r="AX504" s="11"/>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row>
    <row r="505" spans="1:128" ht="17.25" customHeight="1">
      <c r="A505" s="150"/>
      <c r="B505" s="280" t="str">
        <f>+CONCATENATE(LEFT(B500,LEN(B500)-1),VALUE(RIGHT(B500,1))+1)</f>
        <v>A.II.6.8.2</v>
      </c>
      <c r="C505" s="277" t="s">
        <v>666</v>
      </c>
      <c r="D505" s="278">
        <v>0</v>
      </c>
      <c r="E505" s="279"/>
      <c r="F505" s="151" t="s">
        <v>534</v>
      </c>
      <c r="G505" s="151"/>
      <c r="H505" s="151"/>
      <c r="I505" s="151"/>
      <c r="J505" s="151"/>
      <c r="K505" s="152"/>
      <c r="L505" s="153"/>
      <c r="M505" s="152"/>
      <c r="N505" s="153"/>
      <c r="O505" s="152"/>
      <c r="P505" s="152"/>
      <c r="Q505" s="154"/>
      <c r="R505" s="154"/>
      <c r="S505" s="152"/>
      <c r="T505" s="152"/>
      <c r="U505" s="152"/>
      <c r="V505" s="152"/>
      <c r="W505" s="152"/>
      <c r="X505" s="152"/>
      <c r="Y505" s="152"/>
      <c r="Z505" s="155"/>
      <c r="AA505" s="155"/>
      <c r="AB505" s="155"/>
      <c r="AC505" s="151"/>
      <c r="AD505" s="156"/>
      <c r="AE505" s="157"/>
      <c r="AF505" s="152"/>
      <c r="AG505" s="152"/>
      <c r="AH505" s="152"/>
      <c r="AI505" s="152"/>
      <c r="AJ505" s="152"/>
      <c r="AK505" s="152"/>
      <c r="AL505" s="152"/>
      <c r="AM505" s="152"/>
      <c r="AN505" s="152"/>
      <c r="AO505" s="152"/>
      <c r="AP505" s="152"/>
      <c r="AQ505" s="152"/>
      <c r="AR505" s="152"/>
      <c r="AS505" s="152"/>
      <c r="AT505" s="152"/>
      <c r="AU505" s="152"/>
      <c r="AV505" s="11"/>
      <c r="AW505" s="11"/>
      <c r="AX505" s="11"/>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c r="DJ505" s="15"/>
      <c r="DK505" s="15"/>
      <c r="DL505" s="15"/>
      <c r="DM505" s="15"/>
      <c r="DN505" s="15"/>
      <c r="DO505" s="15"/>
      <c r="DP505" s="15"/>
      <c r="DQ505" s="15"/>
      <c r="DR505" s="15"/>
      <c r="DS505" s="15"/>
      <c r="DT505" s="15"/>
      <c r="DU505" s="15"/>
      <c r="DV505" s="15"/>
      <c r="DW505" s="15"/>
      <c r="DX505" s="15"/>
    </row>
    <row r="506" spans="1:128" ht="26.4">
      <c r="A506" s="150"/>
      <c r="B506" s="292" t="str">
        <f>CONCATENATE(B505,".1")</f>
        <v>A.II.6.8.2.1</v>
      </c>
      <c r="C506" s="277" t="s">
        <v>723</v>
      </c>
      <c r="D506" s="278" t="s">
        <v>623</v>
      </c>
      <c r="E506" s="279">
        <v>44.3</v>
      </c>
      <c r="F506" s="151" t="s">
        <v>939</v>
      </c>
      <c r="G506" s="151"/>
      <c r="H506" s="151"/>
      <c r="I506" s="151"/>
      <c r="J506" s="151"/>
      <c r="K506" s="152"/>
      <c r="L506" s="153"/>
      <c r="M506" s="152"/>
      <c r="N506" s="153"/>
      <c r="O506" s="152"/>
      <c r="P506" s="152"/>
      <c r="Q506" s="154"/>
      <c r="R506" s="154"/>
      <c r="S506" s="152"/>
      <c r="T506" s="152"/>
      <c r="U506" s="152"/>
      <c r="V506" s="152"/>
      <c r="W506" s="152"/>
      <c r="X506" s="152"/>
      <c r="Y506" s="152"/>
      <c r="Z506" s="155"/>
      <c r="AA506" s="155"/>
      <c r="AB506" s="155"/>
      <c r="AC506" s="151"/>
      <c r="AD506" s="156"/>
      <c r="AE506" s="157"/>
      <c r="AF506" s="152"/>
      <c r="AG506" s="152"/>
      <c r="AH506" s="152"/>
      <c r="AI506" s="152"/>
      <c r="AJ506" s="152"/>
      <c r="AK506" s="152"/>
      <c r="AL506" s="152"/>
      <c r="AM506" s="152"/>
      <c r="AN506" s="152"/>
      <c r="AO506" s="152"/>
      <c r="AP506" s="152"/>
      <c r="AQ506" s="152"/>
      <c r="AR506" s="152"/>
      <c r="AS506" s="152"/>
      <c r="AT506" s="152"/>
      <c r="AU506" s="152"/>
      <c r="AV506" s="11"/>
      <c r="AW506" s="11"/>
      <c r="AX506" s="11"/>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row>
    <row r="507" spans="1:128" ht="52.8">
      <c r="A507" s="150"/>
      <c r="B507" s="280" t="str">
        <f>+CONCATENATE(LEFT(B506,LEN(B506)-1),VALUE(RIGHT(B506,1))+1)</f>
        <v>A.II.6.8.2.2</v>
      </c>
      <c r="C507" s="277" t="s">
        <v>693</v>
      </c>
      <c r="D507" s="278" t="s">
        <v>630</v>
      </c>
      <c r="E507" s="287">
        <v>108.1</v>
      </c>
      <c r="F507" s="151" t="s">
        <v>939</v>
      </c>
      <c r="G507" s="151" t="s">
        <v>201</v>
      </c>
      <c r="H507" s="151">
        <v>2400</v>
      </c>
      <c r="I507" s="151" t="s">
        <v>366</v>
      </c>
      <c r="J507" s="151">
        <f>(H507*E507)/1000</f>
        <v>259.44</v>
      </c>
      <c r="K507" s="152"/>
      <c r="L507" s="153">
        <f>J507</f>
        <v>259.44</v>
      </c>
      <c r="M507" s="152" t="s">
        <v>510</v>
      </c>
      <c r="N507" s="153">
        <f>0.1*E507</f>
        <v>10.81</v>
      </c>
      <c r="O507" s="152">
        <v>10</v>
      </c>
      <c r="P507" s="152"/>
      <c r="Q507" s="154"/>
      <c r="R507" s="154"/>
      <c r="S507" s="152"/>
      <c r="T507" s="152"/>
      <c r="U507" s="152"/>
      <c r="V507" s="152"/>
      <c r="W507" s="152"/>
      <c r="X507" s="152"/>
      <c r="Y507" s="152"/>
      <c r="Z507" s="155"/>
      <c r="AA507" s="155"/>
      <c r="AB507" s="155"/>
      <c r="AC507" s="151"/>
      <c r="AD507" s="156"/>
      <c r="AE507" s="157"/>
      <c r="AF507" s="152"/>
      <c r="AG507" s="152"/>
      <c r="AH507" s="152"/>
      <c r="AI507" s="152"/>
      <c r="AJ507" s="152"/>
      <c r="AK507" s="152"/>
      <c r="AL507" s="152"/>
      <c r="AM507" s="152"/>
      <c r="AN507" s="152"/>
      <c r="AO507" s="152"/>
      <c r="AP507" s="152"/>
      <c r="AQ507" s="152"/>
      <c r="AR507" s="152"/>
      <c r="AS507" s="152"/>
      <c r="AT507" s="152"/>
      <c r="AU507" s="152"/>
      <c r="AV507" s="11"/>
      <c r="AW507" s="11"/>
      <c r="AX507" s="11"/>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row>
    <row r="508" spans="1:128" ht="26.4">
      <c r="A508" s="150"/>
      <c r="B508" s="280" t="str">
        <f>+CONCATENATE(LEFT(B507,LEN(B507)-1),VALUE(RIGHT(B507,1))+1)</f>
        <v>A.II.6.8.2.3</v>
      </c>
      <c r="C508" s="277" t="s">
        <v>694</v>
      </c>
      <c r="D508" s="278" t="s">
        <v>623</v>
      </c>
      <c r="E508" s="287">
        <v>13</v>
      </c>
      <c r="F508" s="151" t="s">
        <v>939</v>
      </c>
      <c r="G508" s="151"/>
      <c r="H508" s="151"/>
      <c r="I508" s="151"/>
      <c r="J508" s="151"/>
      <c r="K508" s="152"/>
      <c r="L508" s="153"/>
      <c r="M508" s="152"/>
      <c r="N508" s="153"/>
      <c r="O508" s="152"/>
      <c r="P508" s="152"/>
      <c r="Q508" s="154"/>
      <c r="R508" s="154"/>
      <c r="S508" s="152"/>
      <c r="T508" s="152"/>
      <c r="U508" s="152"/>
      <c r="V508" s="152"/>
      <c r="W508" s="152"/>
      <c r="X508" s="152"/>
      <c r="Y508" s="152"/>
      <c r="Z508" s="155"/>
      <c r="AA508" s="155"/>
      <c r="AB508" s="155"/>
      <c r="AC508" s="151"/>
      <c r="AD508" s="156"/>
      <c r="AE508" s="157"/>
      <c r="AF508" s="152"/>
      <c r="AG508" s="152"/>
      <c r="AH508" s="152"/>
      <c r="AI508" s="152"/>
      <c r="AJ508" s="152"/>
      <c r="AK508" s="152"/>
      <c r="AL508" s="152"/>
      <c r="AM508" s="152"/>
      <c r="AN508" s="152"/>
      <c r="AO508" s="152"/>
      <c r="AP508" s="152"/>
      <c r="AQ508" s="152"/>
      <c r="AR508" s="152"/>
      <c r="AS508" s="152"/>
      <c r="AT508" s="152"/>
      <c r="AU508" s="152"/>
      <c r="AV508" s="11"/>
      <c r="AW508" s="11"/>
      <c r="AX508" s="11"/>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row>
    <row r="509" spans="1:128" ht="39.6">
      <c r="A509" s="150"/>
      <c r="B509" s="280" t="str">
        <f>+CONCATENATE(LEFT(B508,LEN(B508)-1),VALUE(RIGHT(B508,1))+1)</f>
        <v>A.II.6.8.2.4</v>
      </c>
      <c r="C509" s="277" t="s">
        <v>734</v>
      </c>
      <c r="D509" s="278" t="s">
        <v>608</v>
      </c>
      <c r="E509" s="279">
        <v>8</v>
      </c>
      <c r="F509" s="151" t="s">
        <v>939</v>
      </c>
      <c r="G509" s="151"/>
      <c r="H509" s="151"/>
      <c r="I509" s="151"/>
      <c r="J509" s="151"/>
      <c r="K509" s="152"/>
      <c r="L509" s="153"/>
      <c r="M509" s="152"/>
      <c r="N509" s="153"/>
      <c r="O509" s="152"/>
      <c r="P509" s="152"/>
      <c r="Q509" s="154"/>
      <c r="R509" s="154"/>
      <c r="S509" s="152"/>
      <c r="T509" s="152"/>
      <c r="U509" s="152"/>
      <c r="V509" s="152"/>
      <c r="W509" s="152"/>
      <c r="X509" s="152"/>
      <c r="Y509" s="152"/>
      <c r="Z509" s="155"/>
      <c r="AA509" s="155"/>
      <c r="AB509" s="155"/>
      <c r="AC509" s="151"/>
      <c r="AD509" s="156"/>
      <c r="AE509" s="157"/>
      <c r="AF509" s="152"/>
      <c r="AG509" s="152"/>
      <c r="AH509" s="152"/>
      <c r="AI509" s="152"/>
      <c r="AJ509" s="152"/>
      <c r="AK509" s="152"/>
      <c r="AL509" s="152"/>
      <c r="AM509" s="152"/>
      <c r="AN509" s="152"/>
      <c r="AO509" s="152"/>
      <c r="AP509" s="152"/>
      <c r="AQ509" s="152"/>
      <c r="AR509" s="152"/>
      <c r="AS509" s="152"/>
      <c r="AT509" s="152"/>
      <c r="AU509" s="152"/>
      <c r="AV509" s="11"/>
      <c r="AW509" s="11"/>
      <c r="AX509" s="11"/>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row>
    <row r="510" spans="1:128" ht="17.25" customHeight="1">
      <c r="A510" s="150"/>
      <c r="B510" s="280" t="str">
        <f>+CONCATENATE(LEFT(B505,LEN(B505)-1),VALUE(RIGHT(B505,1))+1)</f>
        <v>A.II.6.8.3</v>
      </c>
      <c r="C510" s="277" t="s">
        <v>669</v>
      </c>
      <c r="D510" s="278">
        <v>0</v>
      </c>
      <c r="E510" s="279"/>
      <c r="F510" s="151" t="s">
        <v>534</v>
      </c>
      <c r="G510" s="151"/>
      <c r="H510" s="151"/>
      <c r="I510" s="151"/>
      <c r="J510" s="151"/>
      <c r="K510" s="152"/>
      <c r="L510" s="153"/>
      <c r="M510" s="152"/>
      <c r="N510" s="153"/>
      <c r="O510" s="152"/>
      <c r="P510" s="152"/>
      <c r="Q510" s="154"/>
      <c r="R510" s="154"/>
      <c r="S510" s="152"/>
      <c r="T510" s="152"/>
      <c r="U510" s="152"/>
      <c r="V510" s="152"/>
      <c r="W510" s="152"/>
      <c r="X510" s="152"/>
      <c r="Y510" s="152"/>
      <c r="Z510" s="155"/>
      <c r="AA510" s="155"/>
      <c r="AB510" s="155"/>
      <c r="AC510" s="151"/>
      <c r="AD510" s="156"/>
      <c r="AE510" s="157"/>
      <c r="AF510" s="152"/>
      <c r="AG510" s="152"/>
      <c r="AH510" s="152"/>
      <c r="AI510" s="152"/>
      <c r="AJ510" s="152"/>
      <c r="AK510" s="152"/>
      <c r="AL510" s="152"/>
      <c r="AM510" s="152"/>
      <c r="AN510" s="152"/>
      <c r="AO510" s="152"/>
      <c r="AP510" s="152"/>
      <c r="AQ510" s="152"/>
      <c r="AR510" s="152"/>
      <c r="AS510" s="152"/>
      <c r="AT510" s="152"/>
      <c r="AU510" s="152"/>
      <c r="AV510" s="11"/>
      <c r="AW510" s="11"/>
      <c r="AX510" s="11"/>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c r="DJ510" s="15"/>
      <c r="DK510" s="15"/>
      <c r="DL510" s="15"/>
      <c r="DM510" s="15"/>
      <c r="DN510" s="15"/>
      <c r="DO510" s="15"/>
      <c r="DP510" s="15"/>
      <c r="DQ510" s="15"/>
      <c r="DR510" s="15"/>
      <c r="DS510" s="15"/>
      <c r="DT510" s="15"/>
      <c r="DU510" s="15"/>
      <c r="DV510" s="15"/>
      <c r="DW510" s="15"/>
      <c r="DX510" s="15"/>
    </row>
    <row r="511" spans="1:128" ht="38.25" customHeight="1">
      <c r="A511" s="150"/>
      <c r="B511" s="292" t="str">
        <f>CONCATENATE(B510,".1")</f>
        <v>A.II.6.8.3.1</v>
      </c>
      <c r="C511" s="277" t="s">
        <v>724</v>
      </c>
      <c r="D511" s="278" t="s">
        <v>623</v>
      </c>
      <c r="E511" s="287">
        <v>130</v>
      </c>
      <c r="F511" s="151" t="s">
        <v>534</v>
      </c>
      <c r="G511" s="151"/>
      <c r="H511" s="151"/>
      <c r="I511" s="151"/>
      <c r="J511" s="151"/>
      <c r="K511" s="152"/>
      <c r="L511" s="153"/>
      <c r="M511" s="152"/>
      <c r="N511" s="153"/>
      <c r="O511" s="152"/>
      <c r="P511" s="152"/>
      <c r="Q511" s="154"/>
      <c r="R511" s="154"/>
      <c r="S511" s="152"/>
      <c r="T511" s="152"/>
      <c r="U511" s="152"/>
      <c r="V511" s="152"/>
      <c r="W511" s="152"/>
      <c r="X511" s="152"/>
      <c r="Y511" s="152"/>
      <c r="Z511" s="155"/>
      <c r="AA511" s="155"/>
      <c r="AB511" s="155"/>
      <c r="AC511" s="151"/>
      <c r="AD511" s="156"/>
      <c r="AE511" s="157"/>
      <c r="AF511" s="152"/>
      <c r="AG511" s="152"/>
      <c r="AH511" s="152"/>
      <c r="AI511" s="152"/>
      <c r="AJ511" s="152"/>
      <c r="AK511" s="152"/>
      <c r="AL511" s="152"/>
      <c r="AM511" s="152"/>
      <c r="AN511" s="152"/>
      <c r="AO511" s="152"/>
      <c r="AP511" s="152"/>
      <c r="AQ511" s="152"/>
      <c r="AR511" s="152"/>
      <c r="AS511" s="152"/>
      <c r="AT511" s="152"/>
      <c r="AU511" s="152"/>
      <c r="AV511" s="11"/>
      <c r="AW511" s="11"/>
      <c r="AX511" s="11"/>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row>
    <row r="512" spans="1:128" ht="17.25" customHeight="1">
      <c r="A512" s="150"/>
      <c r="B512" s="280" t="str">
        <f>+CONCATENATE(LEFT(B510,LEN(B510)-1),VALUE(RIGHT(B510,1))+1)</f>
        <v>A.II.6.8.4</v>
      </c>
      <c r="C512" s="277" t="s">
        <v>672</v>
      </c>
      <c r="D512" s="278">
        <v>0</v>
      </c>
      <c r="E512" s="279"/>
      <c r="F512" s="151" t="s">
        <v>534</v>
      </c>
      <c r="G512" s="151"/>
      <c r="H512" s="151"/>
      <c r="I512" s="151"/>
      <c r="J512" s="151"/>
      <c r="K512" s="152"/>
      <c r="L512" s="153"/>
      <c r="M512" s="152"/>
      <c r="N512" s="153"/>
      <c r="O512" s="152"/>
      <c r="P512" s="152"/>
      <c r="Q512" s="154"/>
      <c r="R512" s="154"/>
      <c r="S512" s="152"/>
      <c r="T512" s="152"/>
      <c r="U512" s="152"/>
      <c r="V512" s="152"/>
      <c r="W512" s="152"/>
      <c r="X512" s="152"/>
      <c r="Y512" s="152"/>
      <c r="Z512" s="155"/>
      <c r="AA512" s="155"/>
      <c r="AB512" s="155"/>
      <c r="AC512" s="151"/>
      <c r="AD512" s="156"/>
      <c r="AE512" s="157"/>
      <c r="AF512" s="152"/>
      <c r="AG512" s="152"/>
      <c r="AH512" s="152"/>
      <c r="AI512" s="152"/>
      <c r="AJ512" s="152"/>
      <c r="AK512" s="152"/>
      <c r="AL512" s="152"/>
      <c r="AM512" s="152"/>
      <c r="AN512" s="152"/>
      <c r="AO512" s="152"/>
      <c r="AP512" s="152"/>
      <c r="AQ512" s="152"/>
      <c r="AR512" s="152"/>
      <c r="AS512" s="152"/>
      <c r="AT512" s="152"/>
      <c r="AU512" s="152"/>
      <c r="AV512" s="11"/>
      <c r="AW512" s="11"/>
      <c r="AX512" s="11"/>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row>
    <row r="513" spans="1:128" ht="39.6">
      <c r="A513" s="150"/>
      <c r="B513" s="292" t="str">
        <f>CONCATENATE(B512,".1")</f>
        <v>A.II.6.8.4.1</v>
      </c>
      <c r="C513" s="277" t="s">
        <v>888</v>
      </c>
      <c r="D513" s="278" t="s">
        <v>608</v>
      </c>
      <c r="E513" s="279">
        <v>1</v>
      </c>
      <c r="F513" s="151" t="s">
        <v>939</v>
      </c>
      <c r="G513" s="151" t="s">
        <v>202</v>
      </c>
      <c r="H513" s="151">
        <v>6800</v>
      </c>
      <c r="I513" s="151" t="s">
        <v>366</v>
      </c>
      <c r="J513" s="151">
        <f>((0.5*0.5*0.8)*H513*E513)/1000</f>
        <v>1.36</v>
      </c>
      <c r="K513" s="152"/>
      <c r="L513" s="153">
        <f>J513</f>
        <v>1.36</v>
      </c>
      <c r="M513" s="152" t="s">
        <v>510</v>
      </c>
      <c r="N513" s="153">
        <f>0.7*L513</f>
        <v>0.95199999999999996</v>
      </c>
      <c r="O513" s="152">
        <v>10</v>
      </c>
      <c r="P513" s="152">
        <v>70</v>
      </c>
      <c r="Q513" s="154"/>
      <c r="R513" s="154"/>
      <c r="S513" s="152"/>
      <c r="T513" s="152"/>
      <c r="U513" s="152"/>
      <c r="V513" s="152"/>
      <c r="W513" s="152"/>
      <c r="X513" s="152"/>
      <c r="Y513" s="152"/>
      <c r="Z513" s="155"/>
      <c r="AA513" s="155"/>
      <c r="AB513" s="155"/>
      <c r="AC513" s="151"/>
      <c r="AD513" s="156"/>
      <c r="AE513" s="157"/>
      <c r="AF513" s="152"/>
      <c r="AG513" s="152"/>
      <c r="AH513" s="152"/>
      <c r="AI513" s="152"/>
      <c r="AJ513" s="152"/>
      <c r="AK513" s="152"/>
      <c r="AL513" s="152"/>
      <c r="AM513" s="152"/>
      <c r="AN513" s="152"/>
      <c r="AO513" s="152"/>
      <c r="AP513" s="152"/>
      <c r="AQ513" s="152"/>
      <c r="AR513" s="152"/>
      <c r="AS513" s="152"/>
      <c r="AT513" s="152"/>
      <c r="AU513" s="152"/>
      <c r="AV513" s="11"/>
      <c r="AW513" s="11"/>
      <c r="AX513" s="11"/>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row>
    <row r="514" spans="1:128" ht="66">
      <c r="A514" s="150"/>
      <c r="B514" s="280" t="str">
        <f>+CONCATENATE(LEFT(B513,LEN(B513)-1),VALUE(RIGHT(B513,1))+1)</f>
        <v>A.II.6.8.4.2</v>
      </c>
      <c r="C514" s="277" t="s">
        <v>709</v>
      </c>
      <c r="D514" s="278" t="s">
        <v>608</v>
      </c>
      <c r="E514" s="279">
        <v>2</v>
      </c>
      <c r="F514" s="151" t="s">
        <v>939</v>
      </c>
      <c r="G514" s="151" t="s">
        <v>384</v>
      </c>
      <c r="H514" s="151">
        <v>626.6</v>
      </c>
      <c r="I514" s="230" t="s">
        <v>380</v>
      </c>
      <c r="J514" s="151"/>
      <c r="K514" s="152"/>
      <c r="L514" s="153"/>
      <c r="M514" s="152"/>
      <c r="N514" s="153"/>
      <c r="O514" s="152">
        <v>70</v>
      </c>
      <c r="P514" s="152">
        <v>75</v>
      </c>
      <c r="Q514" s="154"/>
      <c r="R514" s="154"/>
      <c r="S514" s="152"/>
      <c r="T514" s="152"/>
      <c r="U514" s="152"/>
      <c r="V514" s="152"/>
      <c r="W514" s="152"/>
      <c r="X514" s="152"/>
      <c r="Y514" s="152"/>
      <c r="Z514" s="155"/>
      <c r="AA514" s="155"/>
      <c r="AB514" s="155"/>
      <c r="AC514" s="151"/>
      <c r="AD514" s="156"/>
      <c r="AE514" s="157"/>
      <c r="AF514" s="152"/>
      <c r="AG514" s="152"/>
      <c r="AH514" s="152"/>
      <c r="AI514" s="152"/>
      <c r="AJ514" s="152"/>
      <c r="AK514" s="152"/>
      <c r="AL514" s="152"/>
      <c r="AM514" s="152"/>
      <c r="AN514" s="152"/>
      <c r="AO514" s="152"/>
      <c r="AP514" s="152"/>
      <c r="AQ514" s="152"/>
      <c r="AR514" s="152"/>
      <c r="AS514" s="152"/>
      <c r="AT514" s="152"/>
      <c r="AU514" s="152"/>
      <c r="AV514" s="11"/>
      <c r="AW514" s="11"/>
      <c r="AX514" s="11"/>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c r="DJ514" s="15"/>
      <c r="DK514" s="15"/>
      <c r="DL514" s="15"/>
      <c r="DM514" s="15"/>
      <c r="DN514" s="15"/>
      <c r="DO514" s="15"/>
      <c r="DP514" s="15"/>
      <c r="DQ514" s="15"/>
      <c r="DR514" s="15"/>
      <c r="DS514" s="15"/>
      <c r="DT514" s="15"/>
      <c r="DU514" s="15"/>
      <c r="DV514" s="15"/>
      <c r="DW514" s="15"/>
      <c r="DX514" s="15"/>
    </row>
    <row r="515" spans="1:128" ht="25.5" customHeight="1">
      <c r="A515" s="150"/>
      <c r="B515" s="280" t="str">
        <f>+CONCATENATE(LEFT(B514,LEN(B514)-1),VALUE(RIGHT(B514,1))+1)</f>
        <v>A.II.6.8.4.3</v>
      </c>
      <c r="C515" s="302" t="s">
        <v>698</v>
      </c>
      <c r="D515" s="278" t="s">
        <v>374</v>
      </c>
      <c r="E515" s="279">
        <f>3*2</f>
        <v>6</v>
      </c>
      <c r="F515" s="151" t="s">
        <v>940</v>
      </c>
      <c r="G515" s="151"/>
      <c r="H515" s="151"/>
      <c r="I515" s="151"/>
      <c r="J515" s="151"/>
      <c r="K515" s="152"/>
      <c r="L515" s="153"/>
      <c r="M515" s="152"/>
      <c r="N515" s="153"/>
      <c r="O515" s="152"/>
      <c r="P515" s="152"/>
      <c r="Q515" s="154"/>
      <c r="R515" s="154"/>
      <c r="S515" s="152"/>
      <c r="T515" s="152"/>
      <c r="U515" s="152"/>
      <c r="V515" s="152"/>
      <c r="W515" s="152"/>
      <c r="X515" s="152"/>
      <c r="Y515" s="152"/>
      <c r="Z515" s="155"/>
      <c r="AA515" s="155"/>
      <c r="AB515" s="155"/>
      <c r="AC515" s="151"/>
      <c r="AD515" s="156"/>
      <c r="AE515" s="157"/>
      <c r="AF515" s="152"/>
      <c r="AG515" s="152"/>
      <c r="AH515" s="152"/>
      <c r="AI515" s="152"/>
      <c r="AJ515" s="152"/>
      <c r="AK515" s="152"/>
      <c r="AL515" s="152"/>
      <c r="AM515" s="152"/>
      <c r="AN515" s="152"/>
      <c r="AO515" s="152"/>
      <c r="AP515" s="152"/>
      <c r="AQ515" s="152"/>
      <c r="AR515" s="152"/>
      <c r="AS515" s="152"/>
      <c r="AT515" s="152"/>
      <c r="AU515" s="152"/>
      <c r="AV515" s="11"/>
      <c r="AW515" s="11"/>
      <c r="AX515" s="11"/>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row>
    <row r="516" spans="1:128" ht="38.25" customHeight="1">
      <c r="A516" s="150"/>
      <c r="B516" s="280" t="str">
        <f>+CONCATENATE(LEFT(B515,LEN(B515)-1),VALUE(RIGHT(B515,1))+1)</f>
        <v>A.II.6.8.4.4</v>
      </c>
      <c r="C516" s="277" t="s">
        <v>737</v>
      </c>
      <c r="D516" s="278"/>
      <c r="E516" s="279"/>
      <c r="F516" s="151" t="s">
        <v>534</v>
      </c>
      <c r="G516" s="151"/>
      <c r="H516" s="151"/>
      <c r="I516" s="151"/>
      <c r="J516" s="151"/>
      <c r="K516" s="152"/>
      <c r="L516" s="153"/>
      <c r="M516" s="152"/>
      <c r="N516" s="153"/>
      <c r="O516" s="152"/>
      <c r="P516" s="152"/>
      <c r="Q516" s="154"/>
      <c r="R516" s="154"/>
      <c r="S516" s="152"/>
      <c r="T516" s="152"/>
      <c r="U516" s="152"/>
      <c r="V516" s="152"/>
      <c r="W516" s="152"/>
      <c r="X516" s="152"/>
      <c r="Y516" s="152"/>
      <c r="Z516" s="155"/>
      <c r="AA516" s="155"/>
      <c r="AB516" s="155"/>
      <c r="AC516" s="151"/>
      <c r="AD516" s="156"/>
      <c r="AE516" s="157"/>
      <c r="AF516" s="152"/>
      <c r="AG516" s="152"/>
      <c r="AH516" s="152"/>
      <c r="AI516" s="152"/>
      <c r="AJ516" s="152"/>
      <c r="AK516" s="152"/>
      <c r="AL516" s="152"/>
      <c r="AM516" s="152"/>
      <c r="AN516" s="152"/>
      <c r="AO516" s="152"/>
      <c r="AP516" s="152"/>
      <c r="AQ516" s="152"/>
      <c r="AR516" s="152"/>
      <c r="AS516" s="152"/>
      <c r="AT516" s="152"/>
      <c r="AU516" s="152"/>
      <c r="AV516" s="11"/>
      <c r="AW516" s="11"/>
      <c r="AX516" s="11"/>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row>
    <row r="517" spans="1:128" ht="18">
      <c r="A517" s="150"/>
      <c r="B517" s="292" t="str">
        <f>CONCATENATE(B516,".1")</f>
        <v>A.II.6.8.4.4.1</v>
      </c>
      <c r="C517" s="302" t="s">
        <v>738</v>
      </c>
      <c r="D517" s="278" t="s">
        <v>421</v>
      </c>
      <c r="E517" s="279">
        <v>133</v>
      </c>
      <c r="F517" s="151" t="s">
        <v>939</v>
      </c>
      <c r="G517" s="151"/>
      <c r="H517" s="151"/>
      <c r="I517" s="151"/>
      <c r="J517" s="151">
        <f>E517/1000</f>
        <v>0.13300000000000001</v>
      </c>
      <c r="K517" s="152"/>
      <c r="L517" s="153">
        <f>J517</f>
        <v>0.13300000000000001</v>
      </c>
      <c r="M517" s="152"/>
      <c r="N517" s="153"/>
      <c r="O517" s="152"/>
      <c r="P517" s="152"/>
      <c r="Q517" s="154"/>
      <c r="R517" s="154"/>
      <c r="S517" s="152"/>
      <c r="T517" s="152"/>
      <c r="U517" s="152"/>
      <c r="V517" s="152"/>
      <c r="W517" s="152"/>
      <c r="X517" s="152"/>
      <c r="Y517" s="152"/>
      <c r="Z517" s="155"/>
      <c r="AA517" s="155"/>
      <c r="AB517" s="155"/>
      <c r="AC517" s="151"/>
      <c r="AD517" s="156"/>
      <c r="AE517" s="157"/>
      <c r="AF517" s="152"/>
      <c r="AG517" s="152"/>
      <c r="AH517" s="152"/>
      <c r="AI517" s="152"/>
      <c r="AJ517" s="152"/>
      <c r="AK517" s="152"/>
      <c r="AL517" s="152"/>
      <c r="AM517" s="152"/>
      <c r="AN517" s="152"/>
      <c r="AO517" s="152"/>
      <c r="AP517" s="152"/>
      <c r="AQ517" s="152"/>
      <c r="AR517" s="152"/>
      <c r="AS517" s="152"/>
      <c r="AT517" s="152"/>
      <c r="AU517" s="152"/>
      <c r="AV517" s="11"/>
      <c r="AW517" s="11"/>
      <c r="AX517" s="11"/>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row>
    <row r="518" spans="1:128" ht="17.25" customHeight="1">
      <c r="A518" s="150"/>
      <c r="B518" s="280" t="str">
        <f>+CONCATENATE(LEFT(B512,LEN(B512)-1),VALUE(RIGHT(B512,1))+1)</f>
        <v>A.II.6.8.5</v>
      </c>
      <c r="C518" s="277" t="s">
        <v>674</v>
      </c>
      <c r="D518" s="278">
        <v>0</v>
      </c>
      <c r="E518" s="279"/>
      <c r="F518" s="151" t="s">
        <v>534</v>
      </c>
      <c r="G518" s="151"/>
      <c r="H518" s="151"/>
      <c r="I518" s="151"/>
      <c r="J518" s="151"/>
      <c r="K518" s="152"/>
      <c r="L518" s="153"/>
      <c r="M518" s="152"/>
      <c r="N518" s="153"/>
      <c r="O518" s="152"/>
      <c r="P518" s="152"/>
      <c r="Q518" s="154"/>
      <c r="R518" s="154"/>
      <c r="S518" s="152"/>
      <c r="T518" s="152"/>
      <c r="U518" s="152"/>
      <c r="V518" s="152"/>
      <c r="W518" s="152"/>
      <c r="X518" s="152"/>
      <c r="Y518" s="152"/>
      <c r="Z518" s="155"/>
      <c r="AA518" s="155"/>
      <c r="AB518" s="155"/>
      <c r="AC518" s="151"/>
      <c r="AD518" s="156"/>
      <c r="AE518" s="157"/>
      <c r="AF518" s="152"/>
      <c r="AG518" s="152"/>
      <c r="AH518" s="152"/>
      <c r="AI518" s="152"/>
      <c r="AJ518" s="152"/>
      <c r="AK518" s="152"/>
      <c r="AL518" s="152"/>
      <c r="AM518" s="152"/>
      <c r="AN518" s="152"/>
      <c r="AO518" s="152"/>
      <c r="AP518" s="152"/>
      <c r="AQ518" s="152"/>
      <c r="AR518" s="152"/>
      <c r="AS518" s="152"/>
      <c r="AT518" s="152"/>
      <c r="AU518" s="152"/>
      <c r="AV518" s="11"/>
      <c r="AW518" s="11"/>
      <c r="AX518" s="11"/>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row>
    <row r="519" spans="1:128" ht="17.25" customHeight="1">
      <c r="A519" s="150"/>
      <c r="B519" s="292" t="str">
        <f>CONCATENATE(B518,".1")</f>
        <v>A.II.6.8.5.1</v>
      </c>
      <c r="C519" s="277" t="s">
        <v>640</v>
      </c>
      <c r="D519" s="278">
        <v>0</v>
      </c>
      <c r="E519" s="279">
        <v>0</v>
      </c>
      <c r="F519" s="151" t="s">
        <v>534</v>
      </c>
      <c r="G519" s="151"/>
      <c r="H519" s="151"/>
      <c r="I519" s="151"/>
      <c r="J519" s="151"/>
      <c r="K519" s="152"/>
      <c r="L519" s="153"/>
      <c r="M519" s="152"/>
      <c r="N519" s="153"/>
      <c r="O519" s="152"/>
      <c r="P519" s="152"/>
      <c r="Q519" s="154"/>
      <c r="R519" s="154"/>
      <c r="S519" s="152"/>
      <c r="T519" s="152"/>
      <c r="U519" s="152"/>
      <c r="V519" s="152"/>
      <c r="W519" s="152"/>
      <c r="X519" s="152"/>
      <c r="Y519" s="152"/>
      <c r="Z519" s="155"/>
      <c r="AA519" s="155"/>
      <c r="AB519" s="155"/>
      <c r="AC519" s="151"/>
      <c r="AD519" s="156"/>
      <c r="AE519" s="157"/>
      <c r="AF519" s="152"/>
      <c r="AG519" s="152"/>
      <c r="AH519" s="152"/>
      <c r="AI519" s="152"/>
      <c r="AJ519" s="152"/>
      <c r="AK519" s="152"/>
      <c r="AL519" s="152"/>
      <c r="AM519" s="152"/>
      <c r="AN519" s="152"/>
      <c r="AO519" s="152"/>
      <c r="AP519" s="152"/>
      <c r="AQ519" s="152"/>
      <c r="AR519" s="152"/>
      <c r="AS519" s="152"/>
      <c r="AT519" s="152"/>
      <c r="AU519" s="152"/>
      <c r="AV519" s="11"/>
      <c r="AW519" s="11"/>
      <c r="AX519" s="11"/>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row>
    <row r="520" spans="1:128" ht="17.25" customHeight="1">
      <c r="A520" s="150"/>
      <c r="B520" s="319" t="str">
        <f>CONCATENATE(B519,".1")</f>
        <v>A.II.6.8.5.1.1</v>
      </c>
      <c r="C520" s="277" t="s">
        <v>675</v>
      </c>
      <c r="D520" s="296"/>
      <c r="E520" s="294"/>
      <c r="F520" s="151" t="s">
        <v>534</v>
      </c>
      <c r="G520" s="151"/>
      <c r="H520" s="151"/>
      <c r="I520" s="151"/>
      <c r="J520" s="151"/>
      <c r="K520" s="152"/>
      <c r="L520" s="153"/>
      <c r="M520" s="152"/>
      <c r="N520" s="153"/>
      <c r="O520" s="152"/>
      <c r="P520" s="152"/>
      <c r="Q520" s="154"/>
      <c r="R520" s="154"/>
      <c r="S520" s="152"/>
      <c r="T520" s="152"/>
      <c r="U520" s="152"/>
      <c r="V520" s="152"/>
      <c r="W520" s="152"/>
      <c r="X520" s="152"/>
      <c r="Y520" s="152"/>
      <c r="Z520" s="155"/>
      <c r="AA520" s="155"/>
      <c r="AB520" s="155"/>
      <c r="AC520" s="151"/>
      <c r="AD520" s="156"/>
      <c r="AE520" s="157"/>
      <c r="AF520" s="152"/>
      <c r="AG520" s="152"/>
      <c r="AH520" s="152"/>
      <c r="AI520" s="152"/>
      <c r="AJ520" s="152"/>
      <c r="AK520" s="152"/>
      <c r="AL520" s="152"/>
      <c r="AM520" s="152"/>
      <c r="AN520" s="152"/>
      <c r="AO520" s="152"/>
      <c r="AP520" s="152"/>
      <c r="AQ520" s="152"/>
      <c r="AR520" s="152"/>
      <c r="AS520" s="152"/>
      <c r="AT520" s="152"/>
      <c r="AU520" s="152"/>
      <c r="AV520" s="11"/>
      <c r="AW520" s="11"/>
      <c r="AX520" s="11"/>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row>
    <row r="521" spans="1:128" ht="17.25" customHeight="1">
      <c r="A521" s="150"/>
      <c r="B521" s="319" t="str">
        <f>CONCATENATE(B520,".1")</f>
        <v>A.II.6.8.5.1.1.1</v>
      </c>
      <c r="C521" s="291" t="s">
        <v>699</v>
      </c>
      <c r="D521" s="296"/>
      <c r="E521" s="294"/>
      <c r="F521" s="151" t="s">
        <v>534</v>
      </c>
      <c r="G521" s="151"/>
      <c r="H521" s="151"/>
      <c r="I521" s="151"/>
      <c r="J521" s="151"/>
      <c r="K521" s="152"/>
      <c r="L521" s="153"/>
      <c r="M521" s="152"/>
      <c r="N521" s="153"/>
      <c r="O521" s="152"/>
      <c r="P521" s="152"/>
      <c r="Q521" s="154"/>
      <c r="R521" s="154"/>
      <c r="S521" s="152"/>
      <c r="T521" s="152"/>
      <c r="U521" s="152"/>
      <c r="V521" s="152"/>
      <c r="W521" s="152"/>
      <c r="X521" s="152"/>
      <c r="Y521" s="152"/>
      <c r="Z521" s="155"/>
      <c r="AA521" s="155"/>
      <c r="AB521" s="155"/>
      <c r="AC521" s="151"/>
      <c r="AD521" s="156"/>
      <c r="AE521" s="157"/>
      <c r="AF521" s="152"/>
      <c r="AG521" s="152"/>
      <c r="AH521" s="152"/>
      <c r="AI521" s="152"/>
      <c r="AJ521" s="152"/>
      <c r="AK521" s="152"/>
      <c r="AL521" s="152"/>
      <c r="AM521" s="152"/>
      <c r="AN521" s="152"/>
      <c r="AO521" s="152"/>
      <c r="AP521" s="152"/>
      <c r="AQ521" s="152"/>
      <c r="AR521" s="152"/>
      <c r="AS521" s="152"/>
      <c r="AT521" s="152"/>
      <c r="AU521" s="152"/>
      <c r="AV521" s="11"/>
      <c r="AW521" s="11"/>
      <c r="AX521" s="11"/>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row>
    <row r="522" spans="1:128" ht="26.4">
      <c r="A522" s="150"/>
      <c r="B522" s="319" t="str">
        <f>CONCATENATE(B521,".1")</f>
        <v>A.II.6.8.5.1.1.1.1</v>
      </c>
      <c r="C522" s="291" t="s">
        <v>889</v>
      </c>
      <c r="D522" s="296" t="s">
        <v>608</v>
      </c>
      <c r="E522" s="294">
        <v>1</v>
      </c>
      <c r="F522" s="151" t="s">
        <v>939</v>
      </c>
      <c r="G522" s="151"/>
      <c r="H522" s="151">
        <v>199</v>
      </c>
      <c r="I522" s="151" t="s">
        <v>380</v>
      </c>
      <c r="J522" s="151">
        <f>10924/1000</f>
        <v>10.923999999999999</v>
      </c>
      <c r="K522" s="152"/>
      <c r="L522" s="153">
        <f>J522</f>
        <v>10.923999999999999</v>
      </c>
      <c r="M522" s="152" t="s">
        <v>514</v>
      </c>
      <c r="N522" s="153"/>
      <c r="O522" s="152"/>
      <c r="P522" s="152"/>
      <c r="Q522" s="154"/>
      <c r="R522" s="154"/>
      <c r="S522" s="152"/>
      <c r="T522" s="152"/>
      <c r="U522" s="152"/>
      <c r="V522" s="152"/>
      <c r="W522" s="152"/>
      <c r="X522" s="152"/>
      <c r="Y522" s="152"/>
      <c r="Z522" s="155"/>
      <c r="AA522" s="155"/>
      <c r="AB522" s="155"/>
      <c r="AC522" s="151"/>
      <c r="AD522" s="156"/>
      <c r="AE522" s="157"/>
      <c r="AF522" s="152"/>
      <c r="AG522" s="152"/>
      <c r="AH522" s="152"/>
      <c r="AI522" s="152"/>
      <c r="AJ522" s="152"/>
      <c r="AK522" s="152"/>
      <c r="AL522" s="152"/>
      <c r="AM522" s="152"/>
      <c r="AN522" s="152"/>
      <c r="AO522" s="152"/>
      <c r="AP522" s="152"/>
      <c r="AQ522" s="152"/>
      <c r="AR522" s="152"/>
      <c r="AS522" s="152"/>
      <c r="AT522" s="152"/>
      <c r="AU522" s="152"/>
      <c r="AV522" s="11"/>
      <c r="AW522" s="11"/>
      <c r="AX522" s="11"/>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c r="DJ522" s="15"/>
      <c r="DK522" s="15"/>
      <c r="DL522" s="15"/>
      <c r="DM522" s="15"/>
      <c r="DN522" s="15"/>
      <c r="DO522" s="15"/>
      <c r="DP522" s="15"/>
      <c r="DQ522" s="15"/>
      <c r="DR522" s="15"/>
      <c r="DS522" s="15"/>
      <c r="DT522" s="15"/>
      <c r="DU522" s="15"/>
      <c r="DV522" s="15"/>
      <c r="DW522" s="15"/>
      <c r="DX522" s="15"/>
    </row>
    <row r="523" spans="1:128" ht="25.5" customHeight="1">
      <c r="A523" s="150"/>
      <c r="B523" s="319" t="str">
        <f>CONCATENATE(B521,".2")</f>
        <v>A.II.6.8.5.1.1.1.2</v>
      </c>
      <c r="C523" s="291" t="s">
        <v>890</v>
      </c>
      <c r="D523" s="296"/>
      <c r="E523" s="294">
        <v>1</v>
      </c>
      <c r="F523" s="151" t="s">
        <v>534</v>
      </c>
      <c r="G523" s="151"/>
      <c r="H523" s="151">
        <v>199</v>
      </c>
      <c r="I523" s="151" t="s">
        <v>380</v>
      </c>
      <c r="J523" s="151">
        <f>7104/1000</f>
        <v>7.1040000000000001</v>
      </c>
      <c r="K523" s="152"/>
      <c r="L523" s="153">
        <f>J523</f>
        <v>7.1040000000000001</v>
      </c>
      <c r="M523" s="152" t="s">
        <v>514</v>
      </c>
      <c r="N523" s="153"/>
      <c r="O523" s="152"/>
      <c r="P523" s="152"/>
      <c r="Q523" s="154"/>
      <c r="R523" s="154"/>
      <c r="S523" s="152"/>
      <c r="T523" s="152"/>
      <c r="U523" s="152"/>
      <c r="V523" s="152"/>
      <c r="W523" s="152"/>
      <c r="X523" s="152"/>
      <c r="Y523" s="152"/>
      <c r="Z523" s="155"/>
      <c r="AA523" s="155"/>
      <c r="AB523" s="155"/>
      <c r="AC523" s="151"/>
      <c r="AD523" s="156"/>
      <c r="AE523" s="157"/>
      <c r="AF523" s="152"/>
      <c r="AG523" s="152"/>
      <c r="AH523" s="152"/>
      <c r="AI523" s="152"/>
      <c r="AJ523" s="152"/>
      <c r="AK523" s="152"/>
      <c r="AL523" s="152"/>
      <c r="AM523" s="152"/>
      <c r="AN523" s="152"/>
      <c r="AO523" s="152"/>
      <c r="AP523" s="152"/>
      <c r="AQ523" s="152"/>
      <c r="AR523" s="152"/>
      <c r="AS523" s="152"/>
      <c r="AT523" s="152"/>
      <c r="AU523" s="152"/>
      <c r="AV523" s="11"/>
      <c r="AW523" s="11"/>
      <c r="AX523" s="11"/>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c r="DJ523" s="15"/>
      <c r="DK523" s="15"/>
      <c r="DL523" s="15"/>
      <c r="DM523" s="15"/>
      <c r="DN523" s="15"/>
      <c r="DO523" s="15"/>
      <c r="DP523" s="15"/>
      <c r="DQ523" s="15"/>
      <c r="DR523" s="15"/>
      <c r="DS523" s="15"/>
      <c r="DT523" s="15"/>
      <c r="DU523" s="15"/>
      <c r="DV523" s="15"/>
      <c r="DW523" s="15"/>
      <c r="DX523" s="15"/>
    </row>
    <row r="524" spans="1:128" ht="17.25" customHeight="1">
      <c r="A524" s="150"/>
      <c r="B524" s="319" t="str">
        <f>CONCATENATE(B520,".2")</f>
        <v>A.II.6.8.5.1.1.2</v>
      </c>
      <c r="C524" s="277" t="s">
        <v>678</v>
      </c>
      <c r="D524" s="296"/>
      <c r="E524" s="294"/>
      <c r="F524" s="151" t="s">
        <v>534</v>
      </c>
      <c r="G524" s="151"/>
      <c r="H524" s="151"/>
      <c r="I524" s="151"/>
      <c r="J524" s="151"/>
      <c r="K524" s="152"/>
      <c r="L524" s="153"/>
      <c r="M524" s="152"/>
      <c r="N524" s="153"/>
      <c r="O524" s="152"/>
      <c r="P524" s="152"/>
      <c r="Q524" s="154"/>
      <c r="R524" s="154"/>
      <c r="S524" s="152"/>
      <c r="T524" s="152"/>
      <c r="U524" s="152"/>
      <c r="V524" s="152"/>
      <c r="W524" s="152"/>
      <c r="X524" s="152"/>
      <c r="Y524" s="152"/>
      <c r="Z524" s="155"/>
      <c r="AA524" s="155"/>
      <c r="AB524" s="155"/>
      <c r="AC524" s="151"/>
      <c r="AD524" s="156"/>
      <c r="AE524" s="157"/>
      <c r="AF524" s="152"/>
      <c r="AG524" s="152"/>
      <c r="AH524" s="152"/>
      <c r="AI524" s="152"/>
      <c r="AJ524" s="152"/>
      <c r="AK524" s="152"/>
      <c r="AL524" s="152"/>
      <c r="AM524" s="152"/>
      <c r="AN524" s="152"/>
      <c r="AO524" s="152"/>
      <c r="AP524" s="152"/>
      <c r="AQ524" s="152"/>
      <c r="AR524" s="152"/>
      <c r="AS524" s="152"/>
      <c r="AT524" s="152"/>
      <c r="AU524" s="152"/>
      <c r="AV524" s="11"/>
      <c r="AW524" s="11"/>
      <c r="AX524" s="11"/>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c r="DJ524" s="15"/>
      <c r="DK524" s="15"/>
      <c r="DL524" s="15"/>
      <c r="DM524" s="15"/>
      <c r="DN524" s="15"/>
      <c r="DO524" s="15"/>
      <c r="DP524" s="15"/>
      <c r="DQ524" s="15"/>
      <c r="DR524" s="15"/>
      <c r="DS524" s="15"/>
      <c r="DT524" s="15"/>
      <c r="DU524" s="15"/>
      <c r="DV524" s="15"/>
      <c r="DW524" s="15"/>
      <c r="DX524" s="15"/>
    </row>
    <row r="525" spans="1:128" ht="17.25" customHeight="1">
      <c r="A525" s="150"/>
      <c r="B525" s="319" t="str">
        <f>CONCATENATE(B524,".1")</f>
        <v>A.II.6.8.5.1.1.2.1</v>
      </c>
      <c r="C525" s="291" t="s">
        <v>676</v>
      </c>
      <c r="D525" s="296"/>
      <c r="E525" s="294"/>
      <c r="F525" s="151" t="s">
        <v>534</v>
      </c>
      <c r="G525" s="151"/>
      <c r="H525" s="151"/>
      <c r="I525" s="151"/>
      <c r="J525" s="151"/>
      <c r="K525" s="152"/>
      <c r="L525" s="153"/>
      <c r="M525" s="152"/>
      <c r="N525" s="153"/>
      <c r="O525" s="152"/>
      <c r="P525" s="152"/>
      <c r="Q525" s="154"/>
      <c r="R525" s="154"/>
      <c r="S525" s="152"/>
      <c r="T525" s="152"/>
      <c r="U525" s="152"/>
      <c r="V525" s="152"/>
      <c r="W525" s="152"/>
      <c r="X525" s="152"/>
      <c r="Y525" s="152"/>
      <c r="Z525" s="155"/>
      <c r="AA525" s="155"/>
      <c r="AB525" s="155"/>
      <c r="AC525" s="151"/>
      <c r="AD525" s="156"/>
      <c r="AE525" s="157"/>
      <c r="AF525" s="152"/>
      <c r="AG525" s="152"/>
      <c r="AH525" s="152"/>
      <c r="AI525" s="152"/>
      <c r="AJ525" s="152"/>
      <c r="AK525" s="152"/>
      <c r="AL525" s="152"/>
      <c r="AM525" s="152"/>
      <c r="AN525" s="152"/>
      <c r="AO525" s="152"/>
      <c r="AP525" s="152"/>
      <c r="AQ525" s="152"/>
      <c r="AR525" s="152"/>
      <c r="AS525" s="152"/>
      <c r="AT525" s="152"/>
      <c r="AU525" s="152"/>
      <c r="AV525" s="11"/>
      <c r="AW525" s="11"/>
      <c r="AX525" s="11"/>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c r="CZ525" s="15"/>
      <c r="DA525" s="15"/>
      <c r="DB525" s="15"/>
      <c r="DC525" s="15"/>
      <c r="DD525" s="15"/>
      <c r="DE525" s="15"/>
      <c r="DF525" s="15"/>
      <c r="DG525" s="15"/>
      <c r="DH525" s="15"/>
      <c r="DI525" s="15"/>
      <c r="DJ525" s="15"/>
      <c r="DK525" s="15"/>
      <c r="DL525" s="15"/>
      <c r="DM525" s="15"/>
      <c r="DN525" s="15"/>
      <c r="DO525" s="15"/>
      <c r="DP525" s="15"/>
      <c r="DQ525" s="15"/>
      <c r="DR525" s="15"/>
      <c r="DS525" s="15"/>
      <c r="DT525" s="15"/>
      <c r="DU525" s="15"/>
      <c r="DV525" s="15"/>
      <c r="DW525" s="15"/>
      <c r="DX525" s="15"/>
    </row>
    <row r="526" spans="1:128" ht="26.4">
      <c r="A526" s="150"/>
      <c r="B526" s="319" t="str">
        <f>CONCATENATE(B525,".1")</f>
        <v>A.II.6.8.5.1.1.2.1.1</v>
      </c>
      <c r="C526" s="291" t="s">
        <v>748</v>
      </c>
      <c r="D526" s="296" t="s">
        <v>608</v>
      </c>
      <c r="E526" s="294">
        <v>1</v>
      </c>
      <c r="F526" s="151" t="s">
        <v>939</v>
      </c>
      <c r="G526" s="151"/>
      <c r="H526" s="151"/>
      <c r="I526" s="151"/>
      <c r="J526" s="151"/>
      <c r="K526" s="152"/>
      <c r="L526" s="153"/>
      <c r="M526" s="152"/>
      <c r="N526" s="153"/>
      <c r="O526" s="152"/>
      <c r="P526" s="152"/>
      <c r="Q526" s="154"/>
      <c r="R526" s="154"/>
      <c r="S526" s="152"/>
      <c r="T526" s="152"/>
      <c r="U526" s="152"/>
      <c r="V526" s="152"/>
      <c r="W526" s="152"/>
      <c r="X526" s="152"/>
      <c r="Y526" s="152"/>
      <c r="Z526" s="155"/>
      <c r="AA526" s="155"/>
      <c r="AB526" s="155"/>
      <c r="AC526" s="151"/>
      <c r="AD526" s="156"/>
      <c r="AE526" s="157"/>
      <c r="AF526" s="152"/>
      <c r="AG526" s="152"/>
      <c r="AH526" s="152"/>
      <c r="AI526" s="152"/>
      <c r="AJ526" s="152"/>
      <c r="AK526" s="152"/>
      <c r="AL526" s="152"/>
      <c r="AM526" s="152"/>
      <c r="AN526" s="152"/>
      <c r="AO526" s="152"/>
      <c r="AP526" s="152"/>
      <c r="AQ526" s="152"/>
      <c r="AR526" s="152"/>
      <c r="AS526" s="152"/>
      <c r="AT526" s="152"/>
      <c r="AU526" s="152"/>
      <c r="AV526" s="11"/>
      <c r="AW526" s="11"/>
      <c r="AX526" s="11"/>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c r="CZ526" s="15"/>
      <c r="DA526" s="15"/>
      <c r="DB526" s="15"/>
      <c r="DC526" s="15"/>
      <c r="DD526" s="15"/>
      <c r="DE526" s="15"/>
      <c r="DF526" s="15"/>
      <c r="DG526" s="15"/>
      <c r="DH526" s="15"/>
      <c r="DI526" s="15"/>
      <c r="DJ526" s="15"/>
      <c r="DK526" s="15"/>
      <c r="DL526" s="15"/>
      <c r="DM526" s="15"/>
      <c r="DN526" s="15"/>
      <c r="DO526" s="15"/>
      <c r="DP526" s="15"/>
      <c r="DQ526" s="15"/>
      <c r="DR526" s="15"/>
      <c r="DS526" s="15"/>
      <c r="DT526" s="15"/>
      <c r="DU526" s="15"/>
      <c r="DV526" s="15"/>
      <c r="DW526" s="15"/>
      <c r="DX526" s="15"/>
    </row>
    <row r="527" spans="1:128" ht="17.25" customHeight="1">
      <c r="A527" s="150"/>
      <c r="B527" s="319" t="str">
        <f>+CONCATENATE(LEFT(B525,LEN(B525)-1),VALUE(RIGHT(B525,1))+1)</f>
        <v>A.II.6.8.5.1.1.2.2</v>
      </c>
      <c r="C527" s="291" t="s">
        <v>712</v>
      </c>
      <c r="D527" s="296"/>
      <c r="E527" s="294"/>
      <c r="F527" s="151" t="s">
        <v>534</v>
      </c>
      <c r="G527" s="151"/>
      <c r="H527" s="151"/>
      <c r="I527" s="151"/>
      <c r="J527" s="151"/>
      <c r="K527" s="152"/>
      <c r="L527" s="153"/>
      <c r="M527" s="152"/>
      <c r="N527" s="153"/>
      <c r="O527" s="152"/>
      <c r="P527" s="152"/>
      <c r="Q527" s="154"/>
      <c r="R527" s="154"/>
      <c r="S527" s="152"/>
      <c r="T527" s="152"/>
      <c r="U527" s="152"/>
      <c r="V527" s="152"/>
      <c r="W527" s="152"/>
      <c r="X527" s="152"/>
      <c r="Y527" s="152"/>
      <c r="Z527" s="155"/>
      <c r="AA527" s="155"/>
      <c r="AB527" s="155"/>
      <c r="AC527" s="151"/>
      <c r="AD527" s="156"/>
      <c r="AE527" s="157"/>
      <c r="AF527" s="152"/>
      <c r="AG527" s="152"/>
      <c r="AH527" s="152"/>
      <c r="AI527" s="152"/>
      <c r="AJ527" s="152"/>
      <c r="AK527" s="152"/>
      <c r="AL527" s="152"/>
      <c r="AM527" s="152"/>
      <c r="AN527" s="152"/>
      <c r="AO527" s="152"/>
      <c r="AP527" s="152"/>
      <c r="AQ527" s="152"/>
      <c r="AR527" s="152"/>
      <c r="AS527" s="152"/>
      <c r="AT527" s="152"/>
      <c r="AU527" s="152"/>
      <c r="AV527" s="11"/>
      <c r="AW527" s="11"/>
      <c r="AX527" s="11"/>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c r="CZ527" s="15"/>
      <c r="DA527" s="15"/>
      <c r="DB527" s="15"/>
      <c r="DC527" s="15"/>
      <c r="DD527" s="15"/>
      <c r="DE527" s="15"/>
      <c r="DF527" s="15"/>
      <c r="DG527" s="15"/>
      <c r="DH527" s="15"/>
      <c r="DI527" s="15"/>
      <c r="DJ527" s="15"/>
      <c r="DK527" s="15"/>
      <c r="DL527" s="15"/>
      <c r="DM527" s="15"/>
      <c r="DN527" s="15"/>
      <c r="DO527" s="15"/>
      <c r="DP527" s="15"/>
      <c r="DQ527" s="15"/>
      <c r="DR527" s="15"/>
      <c r="DS527" s="15"/>
      <c r="DT527" s="15"/>
      <c r="DU527" s="15"/>
      <c r="DV527" s="15"/>
      <c r="DW527" s="15"/>
      <c r="DX527" s="15"/>
    </row>
    <row r="528" spans="1:128" ht="26.4">
      <c r="A528" s="150"/>
      <c r="B528" s="319" t="str">
        <f>CONCATENATE(B527,".1")</f>
        <v>A.II.6.8.5.1.1.2.2.1</v>
      </c>
      <c r="C528" s="291" t="s">
        <v>750</v>
      </c>
      <c r="D528" s="296" t="s">
        <v>608</v>
      </c>
      <c r="E528" s="294">
        <v>1</v>
      </c>
      <c r="F528" s="151" t="s">
        <v>939</v>
      </c>
      <c r="G528" s="151"/>
      <c r="H528" s="151"/>
      <c r="I528" s="151"/>
      <c r="J528" s="151"/>
      <c r="K528" s="152"/>
      <c r="L528" s="153"/>
      <c r="M528" s="152"/>
      <c r="N528" s="153"/>
      <c r="O528" s="152"/>
      <c r="P528" s="152"/>
      <c r="Q528" s="154"/>
      <c r="R528" s="154"/>
      <c r="S528" s="152"/>
      <c r="T528" s="152"/>
      <c r="U528" s="152"/>
      <c r="V528" s="152"/>
      <c r="W528" s="152"/>
      <c r="X528" s="152"/>
      <c r="Y528" s="152"/>
      <c r="Z528" s="155"/>
      <c r="AA528" s="155"/>
      <c r="AB528" s="155"/>
      <c r="AC528" s="151"/>
      <c r="AD528" s="156"/>
      <c r="AE528" s="157"/>
      <c r="AF528" s="152"/>
      <c r="AG528" s="152"/>
      <c r="AH528" s="152"/>
      <c r="AI528" s="152"/>
      <c r="AJ528" s="152"/>
      <c r="AK528" s="152"/>
      <c r="AL528" s="152"/>
      <c r="AM528" s="152"/>
      <c r="AN528" s="152"/>
      <c r="AO528" s="152"/>
      <c r="AP528" s="152"/>
      <c r="AQ528" s="152"/>
      <c r="AR528" s="152"/>
      <c r="AS528" s="152"/>
      <c r="AT528" s="152"/>
      <c r="AU528" s="152"/>
      <c r="AV528" s="11"/>
      <c r="AW528" s="11"/>
      <c r="AX528" s="11"/>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c r="CZ528" s="15"/>
      <c r="DA528" s="15"/>
      <c r="DB528" s="15"/>
      <c r="DC528" s="15"/>
      <c r="DD528" s="15"/>
      <c r="DE528" s="15"/>
      <c r="DF528" s="15"/>
      <c r="DG528" s="15"/>
      <c r="DH528" s="15"/>
      <c r="DI528" s="15"/>
      <c r="DJ528" s="15"/>
      <c r="DK528" s="15"/>
      <c r="DL528" s="15"/>
      <c r="DM528" s="15"/>
      <c r="DN528" s="15"/>
      <c r="DO528" s="15"/>
      <c r="DP528" s="15"/>
      <c r="DQ528" s="15"/>
      <c r="DR528" s="15"/>
      <c r="DS528" s="15"/>
      <c r="DT528" s="15"/>
      <c r="DU528" s="15"/>
      <c r="DV528" s="15"/>
      <c r="DW528" s="15"/>
      <c r="DX528" s="15"/>
    </row>
    <row r="529" spans="1:128" ht="17.25" customHeight="1">
      <c r="A529" s="150"/>
      <c r="B529" s="319" t="str">
        <f>+CONCATENATE(LEFT(B524,LEN(B524)-1),VALUE(RIGHT(B524,1))+1)</f>
        <v>A.II.6.8.5.1.1.3</v>
      </c>
      <c r="C529" s="297" t="s">
        <v>760</v>
      </c>
      <c r="D529" s="296"/>
      <c r="E529" s="294"/>
      <c r="F529" s="151" t="s">
        <v>534</v>
      </c>
      <c r="G529" s="151"/>
      <c r="H529" s="151"/>
      <c r="I529" s="151"/>
      <c r="J529" s="151"/>
      <c r="K529" s="152"/>
      <c r="L529" s="153"/>
      <c r="M529" s="152"/>
      <c r="N529" s="153"/>
      <c r="O529" s="152"/>
      <c r="P529" s="152"/>
      <c r="Q529" s="154"/>
      <c r="R529" s="154"/>
      <c r="S529" s="152"/>
      <c r="T529" s="152"/>
      <c r="U529" s="152"/>
      <c r="V529" s="152"/>
      <c r="W529" s="152"/>
      <c r="X529" s="152"/>
      <c r="Y529" s="152"/>
      <c r="Z529" s="155"/>
      <c r="AA529" s="155"/>
      <c r="AB529" s="155"/>
      <c r="AC529" s="151"/>
      <c r="AD529" s="156"/>
      <c r="AE529" s="157"/>
      <c r="AF529" s="152"/>
      <c r="AG529" s="152"/>
      <c r="AH529" s="152"/>
      <c r="AI529" s="152"/>
      <c r="AJ529" s="152"/>
      <c r="AK529" s="152"/>
      <c r="AL529" s="152"/>
      <c r="AM529" s="152"/>
      <c r="AN529" s="152"/>
      <c r="AO529" s="152"/>
      <c r="AP529" s="152"/>
      <c r="AQ529" s="152"/>
      <c r="AR529" s="152"/>
      <c r="AS529" s="152"/>
      <c r="AT529" s="152"/>
      <c r="AU529" s="152"/>
      <c r="AV529" s="11"/>
      <c r="AW529" s="11"/>
      <c r="AX529" s="11"/>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c r="CZ529" s="15"/>
      <c r="DA529" s="15"/>
      <c r="DB529" s="15"/>
      <c r="DC529" s="15"/>
      <c r="DD529" s="15"/>
      <c r="DE529" s="15"/>
      <c r="DF529" s="15"/>
      <c r="DG529" s="15"/>
      <c r="DH529" s="15"/>
      <c r="DI529" s="15"/>
      <c r="DJ529" s="15"/>
      <c r="DK529" s="15"/>
      <c r="DL529" s="15"/>
      <c r="DM529" s="15"/>
      <c r="DN529" s="15"/>
      <c r="DO529" s="15"/>
      <c r="DP529" s="15"/>
      <c r="DQ529" s="15"/>
      <c r="DR529" s="15"/>
      <c r="DS529" s="15"/>
      <c r="DT529" s="15"/>
      <c r="DU529" s="15"/>
      <c r="DV529" s="15"/>
      <c r="DW529" s="15"/>
      <c r="DX529" s="15"/>
    </row>
    <row r="530" spans="1:128" ht="26.4">
      <c r="A530" s="150"/>
      <c r="B530" s="319" t="str">
        <f>CONCATENATE(B529,".1")</f>
        <v>A.II.6.8.5.1.1.3.1</v>
      </c>
      <c r="C530" s="291" t="s">
        <v>761</v>
      </c>
      <c r="D530" s="296" t="s">
        <v>608</v>
      </c>
      <c r="E530" s="294">
        <v>1</v>
      </c>
      <c r="F530" s="151" t="s">
        <v>939</v>
      </c>
      <c r="G530" s="151"/>
      <c r="H530" s="151"/>
      <c r="I530" s="151"/>
      <c r="J530" s="151"/>
      <c r="K530" s="152"/>
      <c r="L530" s="153"/>
      <c r="M530" s="152"/>
      <c r="N530" s="153"/>
      <c r="O530" s="152"/>
      <c r="P530" s="152"/>
      <c r="Q530" s="154"/>
      <c r="R530" s="154"/>
      <c r="S530" s="152"/>
      <c r="T530" s="152"/>
      <c r="U530" s="152"/>
      <c r="V530" s="152"/>
      <c r="W530" s="152"/>
      <c r="X530" s="152"/>
      <c r="Y530" s="152"/>
      <c r="Z530" s="155"/>
      <c r="AA530" s="155"/>
      <c r="AB530" s="155"/>
      <c r="AC530" s="151"/>
      <c r="AD530" s="156"/>
      <c r="AE530" s="157"/>
      <c r="AF530" s="152"/>
      <c r="AG530" s="152"/>
      <c r="AH530" s="152"/>
      <c r="AI530" s="152"/>
      <c r="AJ530" s="152"/>
      <c r="AK530" s="152"/>
      <c r="AL530" s="152"/>
      <c r="AM530" s="152"/>
      <c r="AN530" s="152"/>
      <c r="AO530" s="152"/>
      <c r="AP530" s="152"/>
      <c r="AQ530" s="152"/>
      <c r="AR530" s="152"/>
      <c r="AS530" s="152"/>
      <c r="AT530" s="152"/>
      <c r="AU530" s="152"/>
      <c r="AV530" s="11"/>
      <c r="AW530" s="11"/>
      <c r="AX530" s="11"/>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c r="CZ530" s="15"/>
      <c r="DA530" s="15"/>
      <c r="DB530" s="15"/>
      <c r="DC530" s="15"/>
      <c r="DD530" s="15"/>
      <c r="DE530" s="15"/>
      <c r="DF530" s="15"/>
      <c r="DG530" s="15"/>
      <c r="DH530" s="15"/>
      <c r="DI530" s="15"/>
      <c r="DJ530" s="15"/>
      <c r="DK530" s="15"/>
      <c r="DL530" s="15"/>
      <c r="DM530" s="15"/>
      <c r="DN530" s="15"/>
      <c r="DO530" s="15"/>
      <c r="DP530" s="15"/>
      <c r="DQ530" s="15"/>
      <c r="DR530" s="15"/>
      <c r="DS530" s="15"/>
      <c r="DT530" s="15"/>
      <c r="DU530" s="15"/>
      <c r="DV530" s="15"/>
      <c r="DW530" s="15"/>
      <c r="DX530" s="15"/>
    </row>
    <row r="531" spans="1:128" ht="26.4">
      <c r="A531" s="150"/>
      <c r="B531" s="319" t="str">
        <f>CONCATENATE(B529,".2")</f>
        <v>A.II.6.8.5.1.1.3.2</v>
      </c>
      <c r="C531" s="291" t="s">
        <v>763</v>
      </c>
      <c r="D531" s="296" t="s">
        <v>608</v>
      </c>
      <c r="E531" s="294">
        <v>1</v>
      </c>
      <c r="F531" s="151" t="s">
        <v>939</v>
      </c>
      <c r="G531" s="151"/>
      <c r="H531" s="151"/>
      <c r="I531" s="151"/>
      <c r="J531" s="151"/>
      <c r="K531" s="152"/>
      <c r="L531" s="153"/>
      <c r="M531" s="152"/>
      <c r="N531" s="153"/>
      <c r="O531" s="152"/>
      <c r="P531" s="152"/>
      <c r="Q531" s="154"/>
      <c r="R531" s="154"/>
      <c r="S531" s="152"/>
      <c r="T531" s="152"/>
      <c r="U531" s="152"/>
      <c r="V531" s="152"/>
      <c r="W531" s="152"/>
      <c r="X531" s="152"/>
      <c r="Y531" s="152"/>
      <c r="Z531" s="155"/>
      <c r="AA531" s="155"/>
      <c r="AB531" s="155"/>
      <c r="AC531" s="151"/>
      <c r="AD531" s="156"/>
      <c r="AE531" s="157"/>
      <c r="AF531" s="152"/>
      <c r="AG531" s="152"/>
      <c r="AH531" s="152"/>
      <c r="AI531" s="152"/>
      <c r="AJ531" s="152"/>
      <c r="AK531" s="152"/>
      <c r="AL531" s="152"/>
      <c r="AM531" s="152"/>
      <c r="AN531" s="152"/>
      <c r="AO531" s="152"/>
      <c r="AP531" s="152"/>
      <c r="AQ531" s="152"/>
      <c r="AR531" s="152"/>
      <c r="AS531" s="152"/>
      <c r="AT531" s="152"/>
      <c r="AU531" s="152"/>
      <c r="AV531" s="11"/>
      <c r="AW531" s="11"/>
      <c r="AX531" s="11"/>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c r="CZ531" s="15"/>
      <c r="DA531" s="15"/>
      <c r="DB531" s="15"/>
      <c r="DC531" s="15"/>
      <c r="DD531" s="15"/>
      <c r="DE531" s="15"/>
      <c r="DF531" s="15"/>
      <c r="DG531" s="15"/>
      <c r="DH531" s="15"/>
      <c r="DI531" s="15"/>
      <c r="DJ531" s="15"/>
      <c r="DK531" s="15"/>
      <c r="DL531" s="15"/>
      <c r="DM531" s="15"/>
      <c r="DN531" s="15"/>
      <c r="DO531" s="15"/>
      <c r="DP531" s="15"/>
      <c r="DQ531" s="15"/>
      <c r="DR531" s="15"/>
      <c r="DS531" s="15"/>
      <c r="DT531" s="15"/>
      <c r="DU531" s="15"/>
      <c r="DV531" s="15"/>
      <c r="DW531" s="15"/>
      <c r="DX531" s="15"/>
    </row>
    <row r="532" spans="1:128" ht="39.6">
      <c r="A532" s="150"/>
      <c r="B532" s="319" t="str">
        <f>CONCATENATE(B529,".3")</f>
        <v>A.II.6.8.5.1.1.3.3</v>
      </c>
      <c r="C532" s="291" t="s">
        <v>764</v>
      </c>
      <c r="D532" s="315" t="s">
        <v>608</v>
      </c>
      <c r="E532" s="294">
        <v>1</v>
      </c>
      <c r="F532" s="151" t="s">
        <v>939</v>
      </c>
      <c r="G532" s="151"/>
      <c r="H532" s="151"/>
      <c r="I532" s="151"/>
      <c r="J532" s="151"/>
      <c r="K532" s="152"/>
      <c r="L532" s="153"/>
      <c r="M532" s="152"/>
      <c r="N532" s="153"/>
      <c r="O532" s="152"/>
      <c r="P532" s="152"/>
      <c r="Q532" s="154"/>
      <c r="R532" s="154"/>
      <c r="S532" s="152"/>
      <c r="T532" s="152"/>
      <c r="U532" s="152"/>
      <c r="V532" s="152"/>
      <c r="W532" s="152"/>
      <c r="X532" s="152"/>
      <c r="Y532" s="152"/>
      <c r="Z532" s="155"/>
      <c r="AA532" s="155"/>
      <c r="AB532" s="155"/>
      <c r="AC532" s="151"/>
      <c r="AD532" s="156"/>
      <c r="AE532" s="157"/>
      <c r="AF532" s="152"/>
      <c r="AG532" s="152"/>
      <c r="AH532" s="152"/>
      <c r="AI532" s="152"/>
      <c r="AJ532" s="152"/>
      <c r="AK532" s="152"/>
      <c r="AL532" s="152"/>
      <c r="AM532" s="152"/>
      <c r="AN532" s="152"/>
      <c r="AO532" s="152"/>
      <c r="AP532" s="152"/>
      <c r="AQ532" s="152"/>
      <c r="AR532" s="152"/>
      <c r="AS532" s="152"/>
      <c r="AT532" s="152"/>
      <c r="AU532" s="152"/>
      <c r="AV532" s="11"/>
      <c r="AW532" s="11"/>
      <c r="AX532" s="11"/>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c r="CZ532" s="15"/>
      <c r="DA532" s="15"/>
      <c r="DB532" s="15"/>
      <c r="DC532" s="15"/>
      <c r="DD532" s="15"/>
      <c r="DE532" s="15"/>
      <c r="DF532" s="15"/>
      <c r="DG532" s="15"/>
      <c r="DH532" s="15"/>
      <c r="DI532" s="15"/>
      <c r="DJ532" s="15"/>
      <c r="DK532" s="15"/>
      <c r="DL532" s="15"/>
      <c r="DM532" s="15"/>
      <c r="DN532" s="15"/>
      <c r="DO532" s="15"/>
      <c r="DP532" s="15"/>
      <c r="DQ532" s="15"/>
      <c r="DR532" s="15"/>
      <c r="DS532" s="15"/>
      <c r="DT532" s="15"/>
      <c r="DU532" s="15"/>
      <c r="DV532" s="15"/>
      <c r="DW532" s="15"/>
      <c r="DX532" s="15"/>
    </row>
    <row r="533" spans="1:128" ht="39.6">
      <c r="A533" s="150"/>
      <c r="B533" s="319" t="str">
        <f>CONCATENATE(B529,".4")</f>
        <v>A.II.6.8.5.1.1.3.4</v>
      </c>
      <c r="C533" s="303" t="s">
        <v>702</v>
      </c>
      <c r="D533" s="283" t="s">
        <v>608</v>
      </c>
      <c r="E533" s="294">
        <v>1</v>
      </c>
      <c r="F533" s="151" t="s">
        <v>939</v>
      </c>
      <c r="G533" s="151"/>
      <c r="H533" s="151"/>
      <c r="I533" s="151"/>
      <c r="J533" s="151"/>
      <c r="K533" s="152"/>
      <c r="L533" s="153"/>
      <c r="M533" s="152"/>
      <c r="N533" s="153"/>
      <c r="O533" s="152"/>
      <c r="P533" s="152"/>
      <c r="Q533" s="154"/>
      <c r="R533" s="154"/>
      <c r="S533" s="152"/>
      <c r="T533" s="152"/>
      <c r="U533" s="152"/>
      <c r="V533" s="152"/>
      <c r="W533" s="152"/>
      <c r="X533" s="152"/>
      <c r="Y533" s="152"/>
      <c r="Z533" s="155"/>
      <c r="AA533" s="155"/>
      <c r="AB533" s="155"/>
      <c r="AC533" s="151"/>
      <c r="AD533" s="156"/>
      <c r="AE533" s="157"/>
      <c r="AF533" s="152"/>
      <c r="AG533" s="152"/>
      <c r="AH533" s="152"/>
      <c r="AI533" s="152"/>
      <c r="AJ533" s="152"/>
      <c r="AK533" s="152"/>
      <c r="AL533" s="152"/>
      <c r="AM533" s="152"/>
      <c r="AN533" s="152"/>
      <c r="AO533" s="152"/>
      <c r="AP533" s="152"/>
      <c r="AQ533" s="152"/>
      <c r="AR533" s="152"/>
      <c r="AS533" s="152"/>
      <c r="AT533" s="152"/>
      <c r="AU533" s="152"/>
      <c r="AV533" s="11"/>
      <c r="AW533" s="11"/>
      <c r="AX533" s="11"/>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c r="CZ533" s="15"/>
      <c r="DA533" s="15"/>
      <c r="DB533" s="15"/>
      <c r="DC533" s="15"/>
      <c r="DD533" s="15"/>
      <c r="DE533" s="15"/>
      <c r="DF533" s="15"/>
      <c r="DG533" s="15"/>
      <c r="DH533" s="15"/>
      <c r="DI533" s="15"/>
      <c r="DJ533" s="15"/>
      <c r="DK533" s="15"/>
      <c r="DL533" s="15"/>
      <c r="DM533" s="15"/>
      <c r="DN533" s="15"/>
      <c r="DO533" s="15"/>
      <c r="DP533" s="15"/>
      <c r="DQ533" s="15"/>
      <c r="DR533" s="15"/>
      <c r="DS533" s="15"/>
      <c r="DT533" s="15"/>
      <c r="DU533" s="15"/>
      <c r="DV533" s="15"/>
      <c r="DW533" s="15"/>
      <c r="DX533" s="15"/>
    </row>
    <row r="534" spans="1:128" ht="17.25" customHeight="1">
      <c r="A534" s="150"/>
      <c r="B534" s="280" t="str">
        <f>+CONCATENATE(LEFT(B529,LEN(B529)-1),VALUE(RIGHT(B529,1))+1)</f>
        <v>A.II.6.8.5.1.1.4</v>
      </c>
      <c r="C534" s="277" t="s">
        <v>687</v>
      </c>
      <c r="D534" s="296"/>
      <c r="E534" s="294"/>
      <c r="F534" s="151" t="s">
        <v>534</v>
      </c>
      <c r="G534" s="151"/>
      <c r="H534" s="151"/>
      <c r="I534" s="151"/>
      <c r="J534" s="151"/>
      <c r="K534" s="152"/>
      <c r="L534" s="153"/>
      <c r="M534" s="152"/>
      <c r="N534" s="153"/>
      <c r="O534" s="152"/>
      <c r="P534" s="152"/>
      <c r="Q534" s="154"/>
      <c r="R534" s="154"/>
      <c r="S534" s="152"/>
      <c r="T534" s="152"/>
      <c r="U534" s="152"/>
      <c r="V534" s="152"/>
      <c r="W534" s="152"/>
      <c r="X534" s="152"/>
      <c r="Y534" s="152"/>
      <c r="Z534" s="155"/>
      <c r="AA534" s="155"/>
      <c r="AB534" s="155"/>
      <c r="AC534" s="151"/>
      <c r="AD534" s="156"/>
      <c r="AE534" s="157"/>
      <c r="AF534" s="152"/>
      <c r="AG534" s="152"/>
      <c r="AH534" s="152"/>
      <c r="AI534" s="152"/>
      <c r="AJ534" s="152"/>
      <c r="AK534" s="152"/>
      <c r="AL534" s="152"/>
      <c r="AM534" s="152"/>
      <c r="AN534" s="152"/>
      <c r="AO534" s="152"/>
      <c r="AP534" s="152"/>
      <c r="AQ534" s="152"/>
      <c r="AR534" s="152"/>
      <c r="AS534" s="152"/>
      <c r="AT534" s="152"/>
      <c r="AU534" s="152"/>
      <c r="AV534" s="11"/>
      <c r="AW534" s="11"/>
      <c r="AX534" s="11"/>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c r="CZ534" s="15"/>
      <c r="DA534" s="15"/>
      <c r="DB534" s="15"/>
      <c r="DC534" s="15"/>
      <c r="DD534" s="15"/>
      <c r="DE534" s="15"/>
      <c r="DF534" s="15"/>
      <c r="DG534" s="15"/>
      <c r="DH534" s="15"/>
      <c r="DI534" s="15"/>
      <c r="DJ534" s="15"/>
      <c r="DK534" s="15"/>
      <c r="DL534" s="15"/>
      <c r="DM534" s="15"/>
      <c r="DN534" s="15"/>
      <c r="DO534" s="15"/>
      <c r="DP534" s="15"/>
      <c r="DQ534" s="15"/>
      <c r="DR534" s="15"/>
      <c r="DS534" s="15"/>
      <c r="DT534" s="15"/>
      <c r="DU534" s="15"/>
      <c r="DV534" s="15"/>
      <c r="DW534" s="15"/>
      <c r="DX534" s="15"/>
    </row>
    <row r="535" spans="1:128" ht="39.6">
      <c r="A535" s="150"/>
      <c r="B535" s="319" t="str">
        <f>CONCATENATE(B534,".1")</f>
        <v>A.II.6.8.5.1.1.4.1</v>
      </c>
      <c r="C535" s="277" t="s">
        <v>891</v>
      </c>
      <c r="D535" s="296" t="s">
        <v>608</v>
      </c>
      <c r="E535" s="294">
        <v>1</v>
      </c>
      <c r="F535" s="151" t="s">
        <v>537</v>
      </c>
      <c r="G535" s="151"/>
      <c r="H535" s="151"/>
      <c r="I535" s="151"/>
      <c r="J535" s="151"/>
      <c r="K535" s="152"/>
      <c r="L535" s="153"/>
      <c r="M535" s="152"/>
      <c r="N535" s="153"/>
      <c r="O535" s="152"/>
      <c r="P535" s="152"/>
      <c r="Q535" s="154"/>
      <c r="R535" s="154"/>
      <c r="S535" s="152"/>
      <c r="T535" s="152"/>
      <c r="U535" s="152"/>
      <c r="V535" s="152"/>
      <c r="W535" s="152"/>
      <c r="X535" s="152"/>
      <c r="Y535" s="152"/>
      <c r="Z535" s="155"/>
      <c r="AA535" s="155"/>
      <c r="AB535" s="155"/>
      <c r="AC535" s="151"/>
      <c r="AD535" s="156"/>
      <c r="AE535" s="157"/>
      <c r="AF535" s="152"/>
      <c r="AG535" s="152"/>
      <c r="AH535" s="152"/>
      <c r="AI535" s="152"/>
      <c r="AJ535" s="152"/>
      <c r="AK535" s="152"/>
      <c r="AL535" s="152"/>
      <c r="AM535" s="152"/>
      <c r="AN535" s="152"/>
      <c r="AO535" s="152"/>
      <c r="AP535" s="152"/>
      <c r="AQ535" s="152"/>
      <c r="AR535" s="152"/>
      <c r="AS535" s="152"/>
      <c r="AT535" s="152"/>
      <c r="AU535" s="152"/>
      <c r="AV535" s="11"/>
      <c r="AW535" s="11"/>
      <c r="AX535" s="11"/>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c r="CZ535" s="15"/>
      <c r="DA535" s="15"/>
      <c r="DB535" s="15"/>
      <c r="DC535" s="15"/>
      <c r="DD535" s="15"/>
      <c r="DE535" s="15"/>
      <c r="DF535" s="15"/>
      <c r="DG535" s="15"/>
      <c r="DH535" s="15"/>
      <c r="DI535" s="15"/>
      <c r="DJ535" s="15"/>
      <c r="DK535" s="15"/>
      <c r="DL535" s="15"/>
      <c r="DM535" s="15"/>
      <c r="DN535" s="15"/>
      <c r="DO535" s="15"/>
      <c r="DP535" s="15"/>
      <c r="DQ535" s="15"/>
      <c r="DR535" s="15"/>
      <c r="DS535" s="15"/>
      <c r="DT535" s="15"/>
      <c r="DU535" s="15"/>
      <c r="DV535" s="15"/>
      <c r="DW535" s="15"/>
      <c r="DX535" s="15"/>
    </row>
    <row r="536" spans="1:128" ht="17.25" customHeight="1">
      <c r="A536" s="150"/>
      <c r="B536" s="280" t="str">
        <f>+CONCATENATE(LEFT(B518,LEN(B518)-1),VALUE(RIGHT(B518,1))+1)</f>
        <v>A.II.6.8.6</v>
      </c>
      <c r="C536" s="277" t="s">
        <v>766</v>
      </c>
      <c r="D536" s="296"/>
      <c r="E536" s="294"/>
      <c r="F536" s="151" t="s">
        <v>534</v>
      </c>
      <c r="G536" s="151"/>
      <c r="H536" s="151"/>
      <c r="I536" s="151"/>
      <c r="J536" s="151"/>
      <c r="K536" s="152"/>
      <c r="L536" s="153"/>
      <c r="M536" s="152"/>
      <c r="N536" s="153"/>
      <c r="O536" s="152"/>
      <c r="P536" s="152"/>
      <c r="Q536" s="154"/>
      <c r="R536" s="154"/>
      <c r="S536" s="152"/>
      <c r="T536" s="152"/>
      <c r="U536" s="152"/>
      <c r="V536" s="152"/>
      <c r="W536" s="152"/>
      <c r="X536" s="152"/>
      <c r="Y536" s="152"/>
      <c r="Z536" s="155"/>
      <c r="AA536" s="155"/>
      <c r="AB536" s="155"/>
      <c r="AC536" s="151"/>
      <c r="AD536" s="156"/>
      <c r="AE536" s="157"/>
      <c r="AF536" s="152"/>
      <c r="AG536" s="152"/>
      <c r="AH536" s="152"/>
      <c r="AI536" s="152"/>
      <c r="AJ536" s="152"/>
      <c r="AK536" s="152"/>
      <c r="AL536" s="152"/>
      <c r="AM536" s="152"/>
      <c r="AN536" s="152"/>
      <c r="AO536" s="152"/>
      <c r="AP536" s="152"/>
      <c r="AQ536" s="152"/>
      <c r="AR536" s="152"/>
      <c r="AS536" s="152"/>
      <c r="AT536" s="152"/>
      <c r="AU536" s="152"/>
      <c r="AV536" s="11"/>
      <c r="AW536" s="11"/>
      <c r="AX536" s="11"/>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5"/>
      <c r="DI536" s="15"/>
      <c r="DJ536" s="15"/>
      <c r="DK536" s="15"/>
      <c r="DL536" s="15"/>
      <c r="DM536" s="15"/>
      <c r="DN536" s="15"/>
      <c r="DO536" s="15"/>
      <c r="DP536" s="15"/>
      <c r="DQ536" s="15"/>
      <c r="DR536" s="15"/>
      <c r="DS536" s="15"/>
      <c r="DT536" s="15"/>
      <c r="DU536" s="15"/>
      <c r="DV536" s="15"/>
      <c r="DW536" s="15"/>
      <c r="DX536" s="15"/>
    </row>
    <row r="537" spans="1:128" ht="17.25" customHeight="1">
      <c r="A537" s="150"/>
      <c r="B537" s="292" t="str">
        <f>CONCATENATE(B536,".1")</f>
        <v>A.II.6.8.6.1</v>
      </c>
      <c r="C537" s="303" t="s">
        <v>767</v>
      </c>
      <c r="D537" s="296"/>
      <c r="E537" s="294"/>
      <c r="F537" s="151" t="s">
        <v>534</v>
      </c>
      <c r="G537" s="151"/>
      <c r="H537" s="151"/>
      <c r="I537" s="151"/>
      <c r="J537" s="151"/>
      <c r="K537" s="152"/>
      <c r="L537" s="153"/>
      <c r="M537" s="152"/>
      <c r="N537" s="153"/>
      <c r="O537" s="152"/>
      <c r="P537" s="152"/>
      <c r="Q537" s="154"/>
      <c r="R537" s="154"/>
      <c r="S537" s="152"/>
      <c r="T537" s="152"/>
      <c r="U537" s="152"/>
      <c r="V537" s="152"/>
      <c r="W537" s="152"/>
      <c r="X537" s="152"/>
      <c r="Y537" s="152"/>
      <c r="Z537" s="155"/>
      <c r="AA537" s="155"/>
      <c r="AB537" s="155"/>
      <c r="AC537" s="151"/>
      <c r="AD537" s="156"/>
      <c r="AE537" s="157"/>
      <c r="AF537" s="152"/>
      <c r="AG537" s="152"/>
      <c r="AH537" s="152"/>
      <c r="AI537" s="152"/>
      <c r="AJ537" s="152"/>
      <c r="AK537" s="152"/>
      <c r="AL537" s="152"/>
      <c r="AM537" s="152"/>
      <c r="AN537" s="152"/>
      <c r="AO537" s="152"/>
      <c r="AP537" s="152"/>
      <c r="AQ537" s="152"/>
      <c r="AR537" s="152"/>
      <c r="AS537" s="152"/>
      <c r="AT537" s="152"/>
      <c r="AU537" s="152"/>
      <c r="AV537" s="11"/>
      <c r="AW537" s="11"/>
      <c r="AX537" s="11"/>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c r="CZ537" s="15"/>
      <c r="DA537" s="15"/>
      <c r="DB537" s="15"/>
      <c r="DC537" s="15"/>
      <c r="DD537" s="15"/>
      <c r="DE537" s="15"/>
      <c r="DF537" s="15"/>
      <c r="DG537" s="15"/>
      <c r="DH537" s="15"/>
      <c r="DI537" s="15"/>
      <c r="DJ537" s="15"/>
      <c r="DK537" s="15"/>
      <c r="DL537" s="15"/>
      <c r="DM537" s="15"/>
      <c r="DN537" s="15"/>
      <c r="DO537" s="15"/>
      <c r="DP537" s="15"/>
      <c r="DQ537" s="15"/>
      <c r="DR537" s="15"/>
      <c r="DS537" s="15"/>
      <c r="DT537" s="15"/>
      <c r="DU537" s="15"/>
      <c r="DV537" s="15"/>
      <c r="DW537" s="15"/>
      <c r="DX537" s="15"/>
    </row>
    <row r="538" spans="1:128" ht="63.75" customHeight="1">
      <c r="A538" s="150"/>
      <c r="B538" s="292" t="str">
        <f>CONCATENATE(B537,".1")</f>
        <v>A.II.6.8.6.1.1</v>
      </c>
      <c r="C538" s="303" t="s">
        <v>892</v>
      </c>
      <c r="D538" s="283" t="s">
        <v>374</v>
      </c>
      <c r="E538" s="294">
        <v>300</v>
      </c>
      <c r="F538" s="151" t="s">
        <v>940</v>
      </c>
      <c r="G538" s="151"/>
      <c r="H538" s="151"/>
      <c r="I538" s="151"/>
      <c r="J538" s="151"/>
      <c r="K538" s="152"/>
      <c r="L538" s="153"/>
      <c r="M538" s="152"/>
      <c r="N538" s="153"/>
      <c r="O538" s="152"/>
      <c r="P538" s="152"/>
      <c r="Q538" s="154"/>
      <c r="R538" s="154"/>
      <c r="S538" s="152"/>
      <c r="T538" s="152"/>
      <c r="U538" s="152"/>
      <c r="V538" s="152"/>
      <c r="W538" s="152"/>
      <c r="X538" s="152"/>
      <c r="Y538" s="152"/>
      <c r="Z538" s="155"/>
      <c r="AA538" s="155"/>
      <c r="AB538" s="155"/>
      <c r="AC538" s="151"/>
      <c r="AD538" s="156"/>
      <c r="AE538" s="157"/>
      <c r="AF538" s="152"/>
      <c r="AG538" s="152"/>
      <c r="AH538" s="152"/>
      <c r="AI538" s="152"/>
      <c r="AJ538" s="152"/>
      <c r="AK538" s="152"/>
      <c r="AL538" s="152"/>
      <c r="AM538" s="152"/>
      <c r="AN538" s="152"/>
      <c r="AO538" s="152"/>
      <c r="AP538" s="152"/>
      <c r="AQ538" s="152"/>
      <c r="AR538" s="152"/>
      <c r="AS538" s="152"/>
      <c r="AT538" s="152"/>
      <c r="AU538" s="152"/>
      <c r="AV538" s="11"/>
      <c r="AW538" s="11"/>
      <c r="AX538" s="11"/>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c r="CZ538" s="15"/>
      <c r="DA538" s="15"/>
      <c r="DB538" s="15"/>
      <c r="DC538" s="15"/>
      <c r="DD538" s="15"/>
      <c r="DE538" s="15"/>
      <c r="DF538" s="15"/>
      <c r="DG538" s="15"/>
      <c r="DH538" s="15"/>
      <c r="DI538" s="15"/>
      <c r="DJ538" s="15"/>
      <c r="DK538" s="15"/>
      <c r="DL538" s="15"/>
      <c r="DM538" s="15"/>
      <c r="DN538" s="15"/>
      <c r="DO538" s="15"/>
      <c r="DP538" s="15"/>
      <c r="DQ538" s="15"/>
      <c r="DR538" s="15"/>
      <c r="DS538" s="15"/>
      <c r="DT538" s="15"/>
      <c r="DU538" s="15"/>
      <c r="DV538" s="15"/>
      <c r="DW538" s="15"/>
      <c r="DX538" s="15"/>
    </row>
    <row r="539" spans="1:128" ht="17.25" customHeight="1">
      <c r="A539" s="150"/>
      <c r="B539" s="292" t="str">
        <f>CONCATENATE(B536,".2")</f>
        <v>A.II.6.8.6.2</v>
      </c>
      <c r="C539" s="303" t="s">
        <v>769</v>
      </c>
      <c r="D539" s="283"/>
      <c r="E539" s="294"/>
      <c r="F539" s="151" t="s">
        <v>534</v>
      </c>
      <c r="G539" s="151"/>
      <c r="H539" s="151"/>
      <c r="I539" s="151"/>
      <c r="J539" s="151"/>
      <c r="K539" s="152"/>
      <c r="L539" s="153"/>
      <c r="M539" s="152"/>
      <c r="N539" s="153"/>
      <c r="O539" s="152"/>
      <c r="P539" s="152"/>
      <c r="Q539" s="154"/>
      <c r="R539" s="154"/>
      <c r="S539" s="152"/>
      <c r="T539" s="152"/>
      <c r="U539" s="152"/>
      <c r="V539" s="152"/>
      <c r="W539" s="152"/>
      <c r="X539" s="152"/>
      <c r="Y539" s="152"/>
      <c r="Z539" s="155"/>
      <c r="AA539" s="155"/>
      <c r="AB539" s="155"/>
      <c r="AC539" s="151"/>
      <c r="AD539" s="156"/>
      <c r="AE539" s="157"/>
      <c r="AF539" s="152"/>
      <c r="AG539" s="152"/>
      <c r="AH539" s="152"/>
      <c r="AI539" s="152"/>
      <c r="AJ539" s="152"/>
      <c r="AK539" s="152"/>
      <c r="AL539" s="152"/>
      <c r="AM539" s="152"/>
      <c r="AN539" s="152"/>
      <c r="AO539" s="152"/>
      <c r="AP539" s="152"/>
      <c r="AQ539" s="152"/>
      <c r="AR539" s="152"/>
      <c r="AS539" s="152"/>
      <c r="AT539" s="152"/>
      <c r="AU539" s="152"/>
      <c r="AV539" s="11"/>
      <c r="AW539" s="11"/>
      <c r="AX539" s="11"/>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c r="CZ539" s="15"/>
      <c r="DA539" s="15"/>
      <c r="DB539" s="15"/>
      <c r="DC539" s="15"/>
      <c r="DD539" s="15"/>
      <c r="DE539" s="15"/>
      <c r="DF539" s="15"/>
      <c r="DG539" s="15"/>
      <c r="DH539" s="15"/>
      <c r="DI539" s="15"/>
      <c r="DJ539" s="15"/>
      <c r="DK539" s="15"/>
      <c r="DL539" s="15"/>
      <c r="DM539" s="15"/>
      <c r="DN539" s="15"/>
      <c r="DO539" s="15"/>
      <c r="DP539" s="15"/>
      <c r="DQ539" s="15"/>
      <c r="DR539" s="15"/>
      <c r="DS539" s="15"/>
      <c r="DT539" s="15"/>
      <c r="DU539" s="15"/>
      <c r="DV539" s="15"/>
      <c r="DW539" s="15"/>
      <c r="DX539" s="15"/>
    </row>
    <row r="540" spans="1:128" ht="17.25" customHeight="1">
      <c r="A540" s="150"/>
      <c r="B540" s="292" t="str">
        <f>CONCATENATE(B539,".1")</f>
        <v>A.II.6.8.6.2.1</v>
      </c>
      <c r="C540" s="303" t="s">
        <v>828</v>
      </c>
      <c r="D540" s="283"/>
      <c r="E540" s="294"/>
      <c r="F540" s="151" t="s">
        <v>534</v>
      </c>
      <c r="G540" s="151"/>
      <c r="H540" s="151"/>
      <c r="I540" s="151"/>
      <c r="J540" s="151"/>
      <c r="K540" s="152"/>
      <c r="L540" s="153"/>
      <c r="M540" s="152"/>
      <c r="N540" s="153"/>
      <c r="O540" s="152"/>
      <c r="P540" s="152"/>
      <c r="Q540" s="154"/>
      <c r="R540" s="154"/>
      <c r="S540" s="152"/>
      <c r="T540" s="152"/>
      <c r="U540" s="152"/>
      <c r="V540" s="152"/>
      <c r="W540" s="152"/>
      <c r="X540" s="152"/>
      <c r="Y540" s="152"/>
      <c r="Z540" s="155"/>
      <c r="AA540" s="155"/>
      <c r="AB540" s="155"/>
      <c r="AC540" s="151"/>
      <c r="AD540" s="156"/>
      <c r="AE540" s="157"/>
      <c r="AF540" s="152"/>
      <c r="AG540" s="152"/>
      <c r="AH540" s="152"/>
      <c r="AI540" s="152"/>
      <c r="AJ540" s="152"/>
      <c r="AK540" s="152"/>
      <c r="AL540" s="152"/>
      <c r="AM540" s="152"/>
      <c r="AN540" s="152"/>
      <c r="AO540" s="152"/>
      <c r="AP540" s="152"/>
      <c r="AQ540" s="152"/>
      <c r="AR540" s="152"/>
      <c r="AS540" s="152"/>
      <c r="AT540" s="152"/>
      <c r="AU540" s="152"/>
      <c r="AV540" s="11"/>
      <c r="AW540" s="11"/>
      <c r="AX540" s="11"/>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c r="CZ540" s="15"/>
      <c r="DA540" s="15"/>
      <c r="DB540" s="15"/>
      <c r="DC540" s="15"/>
      <c r="DD540" s="15"/>
      <c r="DE540" s="15"/>
      <c r="DF540" s="15"/>
      <c r="DG540" s="15"/>
      <c r="DH540" s="15"/>
      <c r="DI540" s="15"/>
      <c r="DJ540" s="15"/>
      <c r="DK540" s="15"/>
      <c r="DL540" s="15"/>
      <c r="DM540" s="15"/>
      <c r="DN540" s="15"/>
      <c r="DO540" s="15"/>
      <c r="DP540" s="15"/>
      <c r="DQ540" s="15"/>
      <c r="DR540" s="15"/>
      <c r="DS540" s="15"/>
      <c r="DT540" s="15"/>
      <c r="DU540" s="15"/>
      <c r="DV540" s="15"/>
      <c r="DW540" s="15"/>
      <c r="DX540" s="15"/>
    </row>
    <row r="541" spans="1:128" ht="26.4">
      <c r="A541" s="150"/>
      <c r="B541" s="292" t="str">
        <f>CONCATENATE(B540,".1")</f>
        <v>A.II.6.8.6.2.1.1</v>
      </c>
      <c r="C541" s="303" t="s">
        <v>771</v>
      </c>
      <c r="D541" s="283" t="s">
        <v>608</v>
      </c>
      <c r="E541" s="294">
        <v>1</v>
      </c>
      <c r="F541" s="151" t="s">
        <v>939</v>
      </c>
      <c r="G541" s="151"/>
      <c r="H541" s="151"/>
      <c r="I541" s="151"/>
      <c r="J541" s="151"/>
      <c r="K541" s="152"/>
      <c r="L541" s="153"/>
      <c r="M541" s="152"/>
      <c r="N541" s="153"/>
      <c r="O541" s="152"/>
      <c r="P541" s="152"/>
      <c r="Q541" s="154"/>
      <c r="R541" s="154"/>
      <c r="S541" s="152"/>
      <c r="T541" s="152"/>
      <c r="U541" s="152"/>
      <c r="V541" s="152"/>
      <c r="W541" s="152"/>
      <c r="X541" s="152"/>
      <c r="Y541" s="152"/>
      <c r="Z541" s="155"/>
      <c r="AA541" s="155"/>
      <c r="AB541" s="155"/>
      <c r="AC541" s="151"/>
      <c r="AD541" s="156"/>
      <c r="AE541" s="157"/>
      <c r="AF541" s="152"/>
      <c r="AG541" s="152"/>
      <c r="AH541" s="152"/>
      <c r="AI541" s="152"/>
      <c r="AJ541" s="152"/>
      <c r="AK541" s="152"/>
      <c r="AL541" s="152"/>
      <c r="AM541" s="152"/>
      <c r="AN541" s="152"/>
      <c r="AO541" s="152"/>
      <c r="AP541" s="152"/>
      <c r="AQ541" s="152"/>
      <c r="AR541" s="152"/>
      <c r="AS541" s="152"/>
      <c r="AT541" s="152"/>
      <c r="AU541" s="152"/>
      <c r="AV541" s="11"/>
      <c r="AW541" s="11"/>
      <c r="AX541" s="11"/>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c r="CZ541" s="15"/>
      <c r="DA541" s="15"/>
      <c r="DB541" s="15"/>
      <c r="DC541" s="15"/>
      <c r="DD541" s="15"/>
      <c r="DE541" s="15"/>
      <c r="DF541" s="15"/>
      <c r="DG541" s="15"/>
      <c r="DH541" s="15"/>
      <c r="DI541" s="15"/>
      <c r="DJ541" s="15"/>
      <c r="DK541" s="15"/>
      <c r="DL541" s="15"/>
      <c r="DM541" s="15"/>
      <c r="DN541" s="15"/>
      <c r="DO541" s="15"/>
      <c r="DP541" s="15"/>
      <c r="DQ541" s="15"/>
      <c r="DR541" s="15"/>
      <c r="DS541" s="15"/>
      <c r="DT541" s="15"/>
      <c r="DU541" s="15"/>
      <c r="DV541" s="15"/>
      <c r="DW541" s="15"/>
      <c r="DX541" s="15"/>
    </row>
    <row r="542" spans="1:128" ht="26.4">
      <c r="A542" s="150"/>
      <c r="B542" s="292" t="str">
        <f>CONCATENATE(B540,".2")</f>
        <v>A.II.6.8.6.2.1.2</v>
      </c>
      <c r="C542" s="303" t="s">
        <v>772</v>
      </c>
      <c r="D542" s="283" t="s">
        <v>608</v>
      </c>
      <c r="E542" s="294">
        <v>2</v>
      </c>
      <c r="F542" s="151" t="s">
        <v>939</v>
      </c>
      <c r="G542" s="151"/>
      <c r="H542" s="151"/>
      <c r="I542" s="151"/>
      <c r="J542" s="151"/>
      <c r="K542" s="152"/>
      <c r="L542" s="153"/>
      <c r="M542" s="152"/>
      <c r="N542" s="153"/>
      <c r="O542" s="152"/>
      <c r="P542" s="152"/>
      <c r="Q542" s="154"/>
      <c r="R542" s="154"/>
      <c r="S542" s="152"/>
      <c r="T542" s="152"/>
      <c r="U542" s="152"/>
      <c r="V542" s="152"/>
      <c r="W542" s="152"/>
      <c r="X542" s="152"/>
      <c r="Y542" s="152"/>
      <c r="Z542" s="155"/>
      <c r="AA542" s="155"/>
      <c r="AB542" s="155"/>
      <c r="AC542" s="151"/>
      <c r="AD542" s="156"/>
      <c r="AE542" s="157"/>
      <c r="AF542" s="152"/>
      <c r="AG542" s="152"/>
      <c r="AH542" s="152"/>
      <c r="AI542" s="152"/>
      <c r="AJ542" s="152"/>
      <c r="AK542" s="152"/>
      <c r="AL542" s="152"/>
      <c r="AM542" s="152"/>
      <c r="AN542" s="152"/>
      <c r="AO542" s="152"/>
      <c r="AP542" s="152"/>
      <c r="AQ542" s="152"/>
      <c r="AR542" s="152"/>
      <c r="AS542" s="152"/>
      <c r="AT542" s="152"/>
      <c r="AU542" s="152"/>
      <c r="AV542" s="11"/>
      <c r="AW542" s="11"/>
      <c r="AX542" s="11"/>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c r="CZ542" s="15"/>
      <c r="DA542" s="15"/>
      <c r="DB542" s="15"/>
      <c r="DC542" s="15"/>
      <c r="DD542" s="15"/>
      <c r="DE542" s="15"/>
      <c r="DF542" s="15"/>
      <c r="DG542" s="15"/>
      <c r="DH542" s="15"/>
      <c r="DI542" s="15"/>
      <c r="DJ542" s="15"/>
      <c r="DK542" s="15"/>
      <c r="DL542" s="15"/>
      <c r="DM542" s="15"/>
      <c r="DN542" s="15"/>
      <c r="DO542" s="15"/>
      <c r="DP542" s="15"/>
      <c r="DQ542" s="15"/>
      <c r="DR542" s="15"/>
      <c r="DS542" s="15"/>
      <c r="DT542" s="15"/>
      <c r="DU542" s="15"/>
      <c r="DV542" s="15"/>
      <c r="DW542" s="15"/>
      <c r="DX542" s="15"/>
    </row>
    <row r="543" spans="1:128" ht="18">
      <c r="A543" s="150"/>
      <c r="B543" s="292" t="str">
        <f>CONCATENATE(B540,".3")</f>
        <v>A.II.6.8.6.2.1.3</v>
      </c>
      <c r="C543" s="303" t="s">
        <v>773</v>
      </c>
      <c r="D543" s="283" t="s">
        <v>608</v>
      </c>
      <c r="E543" s="294">
        <v>1</v>
      </c>
      <c r="F543" s="151" t="s">
        <v>939</v>
      </c>
      <c r="G543" s="151"/>
      <c r="H543" s="151"/>
      <c r="I543" s="151"/>
      <c r="J543" s="151"/>
      <c r="K543" s="152"/>
      <c r="L543" s="153"/>
      <c r="M543" s="152"/>
      <c r="N543" s="153"/>
      <c r="O543" s="152"/>
      <c r="P543" s="152"/>
      <c r="Q543" s="154"/>
      <c r="R543" s="154"/>
      <c r="S543" s="152"/>
      <c r="T543" s="152"/>
      <c r="U543" s="152"/>
      <c r="V543" s="152"/>
      <c r="W543" s="152"/>
      <c r="X543" s="152"/>
      <c r="Y543" s="152"/>
      <c r="Z543" s="155"/>
      <c r="AA543" s="155"/>
      <c r="AB543" s="155"/>
      <c r="AC543" s="151"/>
      <c r="AD543" s="156"/>
      <c r="AE543" s="157"/>
      <c r="AF543" s="152"/>
      <c r="AG543" s="152"/>
      <c r="AH543" s="152"/>
      <c r="AI543" s="152"/>
      <c r="AJ543" s="152"/>
      <c r="AK543" s="152"/>
      <c r="AL543" s="152"/>
      <c r="AM543" s="152"/>
      <c r="AN543" s="152"/>
      <c r="AO543" s="152"/>
      <c r="AP543" s="152"/>
      <c r="AQ543" s="152"/>
      <c r="AR543" s="152"/>
      <c r="AS543" s="152"/>
      <c r="AT543" s="152"/>
      <c r="AU543" s="152"/>
      <c r="AV543" s="11"/>
      <c r="AW543" s="11"/>
      <c r="AX543" s="11"/>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c r="CZ543" s="15"/>
      <c r="DA543" s="15"/>
      <c r="DB543" s="15"/>
      <c r="DC543" s="15"/>
      <c r="DD543" s="15"/>
      <c r="DE543" s="15"/>
      <c r="DF543" s="15"/>
      <c r="DG543" s="15"/>
      <c r="DH543" s="15"/>
      <c r="DI543" s="15"/>
      <c r="DJ543" s="15"/>
      <c r="DK543" s="15"/>
      <c r="DL543" s="15"/>
      <c r="DM543" s="15"/>
      <c r="DN543" s="15"/>
      <c r="DO543" s="15"/>
      <c r="DP543" s="15"/>
      <c r="DQ543" s="15"/>
      <c r="DR543" s="15"/>
      <c r="DS543" s="15"/>
      <c r="DT543" s="15"/>
      <c r="DU543" s="15"/>
      <c r="DV543" s="15"/>
      <c r="DW543" s="15"/>
      <c r="DX543" s="15"/>
    </row>
    <row r="544" spans="1:128" ht="26.4">
      <c r="A544" s="150"/>
      <c r="B544" s="292" t="str">
        <f>CONCATENATE(B540,".4")</f>
        <v>A.II.6.8.6.2.1.4</v>
      </c>
      <c r="C544" s="303" t="s">
        <v>774</v>
      </c>
      <c r="D544" s="283" t="s">
        <v>608</v>
      </c>
      <c r="E544" s="294">
        <v>2</v>
      </c>
      <c r="F544" s="151" t="s">
        <v>939</v>
      </c>
      <c r="G544" s="151"/>
      <c r="H544" s="151"/>
      <c r="I544" s="151"/>
      <c r="J544" s="151"/>
      <c r="K544" s="152"/>
      <c r="L544" s="153"/>
      <c r="M544" s="152"/>
      <c r="N544" s="153"/>
      <c r="O544" s="152"/>
      <c r="P544" s="152"/>
      <c r="Q544" s="154"/>
      <c r="R544" s="154"/>
      <c r="S544" s="152"/>
      <c r="T544" s="152"/>
      <c r="U544" s="152"/>
      <c r="V544" s="152"/>
      <c r="W544" s="152"/>
      <c r="X544" s="152"/>
      <c r="Y544" s="152"/>
      <c r="Z544" s="155"/>
      <c r="AA544" s="155"/>
      <c r="AB544" s="155"/>
      <c r="AC544" s="151"/>
      <c r="AD544" s="156"/>
      <c r="AE544" s="157"/>
      <c r="AF544" s="152"/>
      <c r="AG544" s="152"/>
      <c r="AH544" s="152"/>
      <c r="AI544" s="152"/>
      <c r="AJ544" s="152"/>
      <c r="AK544" s="152"/>
      <c r="AL544" s="152"/>
      <c r="AM544" s="152"/>
      <c r="AN544" s="152"/>
      <c r="AO544" s="152"/>
      <c r="AP544" s="152"/>
      <c r="AQ544" s="152"/>
      <c r="AR544" s="152"/>
      <c r="AS544" s="152"/>
      <c r="AT544" s="152"/>
      <c r="AU544" s="152"/>
      <c r="AV544" s="11"/>
      <c r="AW544" s="11"/>
      <c r="AX544" s="11"/>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c r="CZ544" s="15"/>
      <c r="DA544" s="15"/>
      <c r="DB544" s="15"/>
      <c r="DC544" s="15"/>
      <c r="DD544" s="15"/>
      <c r="DE544" s="15"/>
      <c r="DF544" s="15"/>
      <c r="DG544" s="15"/>
      <c r="DH544" s="15"/>
      <c r="DI544" s="15"/>
      <c r="DJ544" s="15"/>
      <c r="DK544" s="15"/>
      <c r="DL544" s="15"/>
      <c r="DM544" s="15"/>
      <c r="DN544" s="15"/>
      <c r="DO544" s="15"/>
      <c r="DP544" s="15"/>
      <c r="DQ544" s="15"/>
      <c r="DR544" s="15"/>
      <c r="DS544" s="15"/>
      <c r="DT544" s="15"/>
      <c r="DU544" s="15"/>
      <c r="DV544" s="15"/>
      <c r="DW544" s="15"/>
      <c r="DX544" s="15"/>
    </row>
    <row r="545" spans="1:128" ht="25.5" customHeight="1">
      <c r="A545" s="150"/>
      <c r="B545" s="292" t="str">
        <f>CONCATENATE(B540,".5")</f>
        <v>A.II.6.8.6.2.1.5</v>
      </c>
      <c r="C545" s="303" t="s">
        <v>775</v>
      </c>
      <c r="D545" s="283"/>
      <c r="E545" s="294"/>
      <c r="F545" s="151" t="s">
        <v>534</v>
      </c>
      <c r="G545" s="151"/>
      <c r="H545" s="151"/>
      <c r="I545" s="151"/>
      <c r="J545" s="151"/>
      <c r="K545" s="152"/>
      <c r="L545" s="153"/>
      <c r="M545" s="152"/>
      <c r="N545" s="153"/>
      <c r="O545" s="152"/>
      <c r="P545" s="152"/>
      <c r="Q545" s="154"/>
      <c r="R545" s="154"/>
      <c r="S545" s="152"/>
      <c r="T545" s="152"/>
      <c r="U545" s="152"/>
      <c r="V545" s="152"/>
      <c r="W545" s="152"/>
      <c r="X545" s="152"/>
      <c r="Y545" s="152"/>
      <c r="Z545" s="155"/>
      <c r="AA545" s="155"/>
      <c r="AB545" s="155"/>
      <c r="AC545" s="151"/>
      <c r="AD545" s="156"/>
      <c r="AE545" s="157"/>
      <c r="AF545" s="152"/>
      <c r="AG545" s="152"/>
      <c r="AH545" s="152"/>
      <c r="AI545" s="152"/>
      <c r="AJ545" s="152"/>
      <c r="AK545" s="152"/>
      <c r="AL545" s="152"/>
      <c r="AM545" s="152"/>
      <c r="AN545" s="152"/>
      <c r="AO545" s="152"/>
      <c r="AP545" s="152"/>
      <c r="AQ545" s="152"/>
      <c r="AR545" s="152"/>
      <c r="AS545" s="152"/>
      <c r="AT545" s="152"/>
      <c r="AU545" s="152"/>
      <c r="AV545" s="11"/>
      <c r="AW545" s="11"/>
      <c r="AX545" s="11"/>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c r="CZ545" s="15"/>
      <c r="DA545" s="15"/>
      <c r="DB545" s="15"/>
      <c r="DC545" s="15"/>
      <c r="DD545" s="15"/>
      <c r="DE545" s="15"/>
      <c r="DF545" s="15"/>
      <c r="DG545" s="15"/>
      <c r="DH545" s="15"/>
      <c r="DI545" s="15"/>
      <c r="DJ545" s="15"/>
      <c r="DK545" s="15"/>
      <c r="DL545" s="15"/>
      <c r="DM545" s="15"/>
      <c r="DN545" s="15"/>
      <c r="DO545" s="15"/>
      <c r="DP545" s="15"/>
      <c r="DQ545" s="15"/>
      <c r="DR545" s="15"/>
      <c r="DS545" s="15"/>
      <c r="DT545" s="15"/>
      <c r="DU545" s="15"/>
      <c r="DV545" s="15"/>
      <c r="DW545" s="15"/>
      <c r="DX545" s="15"/>
    </row>
    <row r="546" spans="1:128" ht="17.25" customHeight="1">
      <c r="A546" s="150"/>
      <c r="B546" s="292" t="str">
        <f>CONCATENATE(B545,".1")</f>
        <v>A.II.6.8.6.2.1.5.1</v>
      </c>
      <c r="C546" s="303" t="s">
        <v>776</v>
      </c>
      <c r="D546" s="283" t="s">
        <v>374</v>
      </c>
      <c r="E546" s="294">
        <v>30</v>
      </c>
      <c r="F546" s="151" t="s">
        <v>940</v>
      </c>
      <c r="G546" s="151"/>
      <c r="H546" s="151"/>
      <c r="I546" s="151"/>
      <c r="J546" s="151"/>
      <c r="K546" s="152"/>
      <c r="L546" s="153"/>
      <c r="M546" s="152"/>
      <c r="N546" s="153"/>
      <c r="O546" s="152"/>
      <c r="P546" s="152"/>
      <c r="Q546" s="154"/>
      <c r="R546" s="154"/>
      <c r="S546" s="152"/>
      <c r="T546" s="152"/>
      <c r="U546" s="152"/>
      <c r="V546" s="152"/>
      <c r="W546" s="152"/>
      <c r="X546" s="152"/>
      <c r="Y546" s="152"/>
      <c r="Z546" s="155"/>
      <c r="AA546" s="155"/>
      <c r="AB546" s="155"/>
      <c r="AC546" s="151"/>
      <c r="AD546" s="156"/>
      <c r="AE546" s="157"/>
      <c r="AF546" s="152"/>
      <c r="AG546" s="152"/>
      <c r="AH546" s="152"/>
      <c r="AI546" s="152"/>
      <c r="AJ546" s="152"/>
      <c r="AK546" s="152"/>
      <c r="AL546" s="152"/>
      <c r="AM546" s="152"/>
      <c r="AN546" s="152"/>
      <c r="AO546" s="152"/>
      <c r="AP546" s="152"/>
      <c r="AQ546" s="152"/>
      <c r="AR546" s="152"/>
      <c r="AS546" s="152"/>
      <c r="AT546" s="152"/>
      <c r="AU546" s="152"/>
      <c r="AV546" s="11"/>
      <c r="AW546" s="11"/>
      <c r="AX546" s="11"/>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c r="CZ546" s="15"/>
      <c r="DA546" s="15"/>
      <c r="DB546" s="15"/>
      <c r="DC546" s="15"/>
      <c r="DD546" s="15"/>
      <c r="DE546" s="15"/>
      <c r="DF546" s="15"/>
      <c r="DG546" s="15"/>
      <c r="DH546" s="15"/>
      <c r="DI546" s="15"/>
      <c r="DJ546" s="15"/>
      <c r="DK546" s="15"/>
      <c r="DL546" s="15"/>
      <c r="DM546" s="15"/>
      <c r="DN546" s="15"/>
      <c r="DO546" s="15"/>
      <c r="DP546" s="15"/>
      <c r="DQ546" s="15"/>
      <c r="DR546" s="15"/>
      <c r="DS546" s="15"/>
      <c r="DT546" s="15"/>
      <c r="DU546" s="15"/>
      <c r="DV546" s="15"/>
      <c r="DW546" s="15"/>
      <c r="DX546" s="15"/>
    </row>
    <row r="547" spans="1:128" ht="63.75" customHeight="1">
      <c r="A547" s="150"/>
      <c r="B547" s="292" t="str">
        <f>CONCATENATE(B540,".6")</f>
        <v>A.II.6.8.6.2.1.6</v>
      </c>
      <c r="C547" s="303" t="s">
        <v>777</v>
      </c>
      <c r="D547" s="283"/>
      <c r="E547" s="294"/>
      <c r="F547" s="151" t="s">
        <v>534</v>
      </c>
      <c r="G547" s="151"/>
      <c r="H547" s="151"/>
      <c r="I547" s="151"/>
      <c r="J547" s="151"/>
      <c r="K547" s="152"/>
      <c r="L547" s="153"/>
      <c r="M547" s="152"/>
      <c r="N547" s="153"/>
      <c r="O547" s="152"/>
      <c r="P547" s="152"/>
      <c r="Q547" s="154"/>
      <c r="R547" s="154"/>
      <c r="S547" s="152"/>
      <c r="T547" s="152"/>
      <c r="U547" s="152"/>
      <c r="V547" s="152"/>
      <c r="W547" s="152"/>
      <c r="X547" s="152"/>
      <c r="Y547" s="152"/>
      <c r="Z547" s="155"/>
      <c r="AA547" s="155"/>
      <c r="AB547" s="155"/>
      <c r="AC547" s="151"/>
      <c r="AD547" s="156"/>
      <c r="AE547" s="157"/>
      <c r="AF547" s="152"/>
      <c r="AG547" s="152"/>
      <c r="AH547" s="152"/>
      <c r="AI547" s="152"/>
      <c r="AJ547" s="152"/>
      <c r="AK547" s="152"/>
      <c r="AL547" s="152"/>
      <c r="AM547" s="152"/>
      <c r="AN547" s="152"/>
      <c r="AO547" s="152"/>
      <c r="AP547" s="152"/>
      <c r="AQ547" s="152"/>
      <c r="AR547" s="152"/>
      <c r="AS547" s="152"/>
      <c r="AT547" s="152"/>
      <c r="AU547" s="152"/>
      <c r="AV547" s="11"/>
      <c r="AW547" s="11"/>
      <c r="AX547" s="11"/>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c r="CZ547" s="15"/>
      <c r="DA547" s="15"/>
      <c r="DB547" s="15"/>
      <c r="DC547" s="15"/>
      <c r="DD547" s="15"/>
      <c r="DE547" s="15"/>
      <c r="DF547" s="15"/>
      <c r="DG547" s="15"/>
      <c r="DH547" s="15"/>
      <c r="DI547" s="15"/>
      <c r="DJ547" s="15"/>
      <c r="DK547" s="15"/>
      <c r="DL547" s="15"/>
      <c r="DM547" s="15"/>
      <c r="DN547" s="15"/>
      <c r="DO547" s="15"/>
      <c r="DP547" s="15"/>
      <c r="DQ547" s="15"/>
      <c r="DR547" s="15"/>
      <c r="DS547" s="15"/>
      <c r="DT547" s="15"/>
      <c r="DU547" s="15"/>
      <c r="DV547" s="15"/>
      <c r="DW547" s="15"/>
      <c r="DX547" s="15"/>
    </row>
    <row r="548" spans="1:128" ht="17.25" customHeight="1">
      <c r="A548" s="150"/>
      <c r="B548" s="292" t="str">
        <f>CONCATENATE(B547,".1")</f>
        <v>A.II.6.8.6.2.1.6.1</v>
      </c>
      <c r="C548" s="303" t="s">
        <v>778</v>
      </c>
      <c r="D548" s="283" t="s">
        <v>374</v>
      </c>
      <c r="E548" s="294">
        <v>10</v>
      </c>
      <c r="F548" s="151" t="s">
        <v>940</v>
      </c>
      <c r="G548" s="151"/>
      <c r="H548" s="151"/>
      <c r="I548" s="151"/>
      <c r="J548" s="151"/>
      <c r="K548" s="152"/>
      <c r="L548" s="153"/>
      <c r="M548" s="152"/>
      <c r="N548" s="153"/>
      <c r="O548" s="152"/>
      <c r="P548" s="152"/>
      <c r="Q548" s="154"/>
      <c r="R548" s="154"/>
      <c r="S548" s="152"/>
      <c r="T548" s="152"/>
      <c r="U548" s="152"/>
      <c r="V548" s="152"/>
      <c r="W548" s="152"/>
      <c r="X548" s="152"/>
      <c r="Y548" s="152"/>
      <c r="Z548" s="155"/>
      <c r="AA548" s="155"/>
      <c r="AB548" s="155"/>
      <c r="AC548" s="151"/>
      <c r="AD548" s="156"/>
      <c r="AE548" s="157"/>
      <c r="AF548" s="152"/>
      <c r="AG548" s="152"/>
      <c r="AH548" s="152"/>
      <c r="AI548" s="152"/>
      <c r="AJ548" s="152"/>
      <c r="AK548" s="152"/>
      <c r="AL548" s="152"/>
      <c r="AM548" s="152"/>
      <c r="AN548" s="152"/>
      <c r="AO548" s="152"/>
      <c r="AP548" s="152"/>
      <c r="AQ548" s="152"/>
      <c r="AR548" s="152"/>
      <c r="AS548" s="152"/>
      <c r="AT548" s="152"/>
      <c r="AU548" s="152"/>
      <c r="AV548" s="11"/>
      <c r="AW548" s="11"/>
      <c r="AX548" s="11"/>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c r="CZ548" s="15"/>
      <c r="DA548" s="15"/>
      <c r="DB548" s="15"/>
      <c r="DC548" s="15"/>
      <c r="DD548" s="15"/>
      <c r="DE548" s="15"/>
      <c r="DF548" s="15"/>
      <c r="DG548" s="15"/>
      <c r="DH548" s="15"/>
      <c r="DI548" s="15"/>
      <c r="DJ548" s="15"/>
      <c r="DK548" s="15"/>
      <c r="DL548" s="15"/>
      <c r="DM548" s="15"/>
      <c r="DN548" s="15"/>
      <c r="DO548" s="15"/>
      <c r="DP548" s="15"/>
      <c r="DQ548" s="15"/>
      <c r="DR548" s="15"/>
      <c r="DS548" s="15"/>
      <c r="DT548" s="15"/>
      <c r="DU548" s="15"/>
      <c r="DV548" s="15"/>
      <c r="DW548" s="15"/>
      <c r="DX548" s="15"/>
    </row>
    <row r="549" spans="1:128" ht="17.25" customHeight="1">
      <c r="A549" s="150"/>
      <c r="B549" s="292" t="str">
        <f>CONCATENATE(B536,".3")</f>
        <v>A.II.6.8.6.3</v>
      </c>
      <c r="C549" s="303" t="s">
        <v>779</v>
      </c>
      <c r="D549" s="283"/>
      <c r="E549" s="294"/>
      <c r="F549" s="151" t="s">
        <v>534</v>
      </c>
      <c r="G549" s="151"/>
      <c r="H549" s="151"/>
      <c r="I549" s="151"/>
      <c r="J549" s="151"/>
      <c r="K549" s="152"/>
      <c r="L549" s="153"/>
      <c r="M549" s="152"/>
      <c r="N549" s="153"/>
      <c r="O549" s="152"/>
      <c r="P549" s="152"/>
      <c r="Q549" s="154"/>
      <c r="R549" s="154"/>
      <c r="S549" s="152"/>
      <c r="T549" s="152"/>
      <c r="U549" s="152"/>
      <c r="V549" s="152"/>
      <c r="W549" s="152"/>
      <c r="X549" s="152"/>
      <c r="Y549" s="152"/>
      <c r="Z549" s="155"/>
      <c r="AA549" s="155"/>
      <c r="AB549" s="155"/>
      <c r="AC549" s="151"/>
      <c r="AD549" s="156"/>
      <c r="AE549" s="157"/>
      <c r="AF549" s="152"/>
      <c r="AG549" s="152"/>
      <c r="AH549" s="152"/>
      <c r="AI549" s="152"/>
      <c r="AJ549" s="152"/>
      <c r="AK549" s="152"/>
      <c r="AL549" s="152"/>
      <c r="AM549" s="152"/>
      <c r="AN549" s="152"/>
      <c r="AO549" s="152"/>
      <c r="AP549" s="152"/>
      <c r="AQ549" s="152"/>
      <c r="AR549" s="152"/>
      <c r="AS549" s="152"/>
      <c r="AT549" s="152"/>
      <c r="AU549" s="152"/>
      <c r="AV549" s="11"/>
      <c r="AW549" s="11"/>
      <c r="AX549" s="11"/>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c r="CZ549" s="15"/>
      <c r="DA549" s="15"/>
      <c r="DB549" s="15"/>
      <c r="DC549" s="15"/>
      <c r="DD549" s="15"/>
      <c r="DE549" s="15"/>
      <c r="DF549" s="15"/>
      <c r="DG549" s="15"/>
      <c r="DH549" s="15"/>
      <c r="DI549" s="15"/>
      <c r="DJ549" s="15"/>
      <c r="DK549" s="15"/>
      <c r="DL549" s="15"/>
      <c r="DM549" s="15"/>
      <c r="DN549" s="15"/>
      <c r="DO549" s="15"/>
      <c r="DP549" s="15"/>
      <c r="DQ549" s="15"/>
      <c r="DR549" s="15"/>
      <c r="DS549" s="15"/>
      <c r="DT549" s="15"/>
      <c r="DU549" s="15"/>
      <c r="DV549" s="15"/>
      <c r="DW549" s="15"/>
      <c r="DX549" s="15"/>
    </row>
    <row r="550" spans="1:128" ht="26.4">
      <c r="A550" s="150"/>
      <c r="B550" s="292" t="str">
        <f>CONCATENATE(B549,".1")</f>
        <v>A.II.6.8.6.3.1</v>
      </c>
      <c r="C550" s="303" t="s">
        <v>780</v>
      </c>
      <c r="D550" s="283" t="s">
        <v>608</v>
      </c>
      <c r="E550" s="294">
        <v>2</v>
      </c>
      <c r="F550" s="151" t="s">
        <v>939</v>
      </c>
      <c r="G550" s="151"/>
      <c r="H550" s="151"/>
      <c r="I550" s="151"/>
      <c r="J550" s="151"/>
      <c r="K550" s="152"/>
      <c r="L550" s="153"/>
      <c r="M550" s="152"/>
      <c r="N550" s="153"/>
      <c r="O550" s="152"/>
      <c r="P550" s="152"/>
      <c r="Q550" s="154"/>
      <c r="R550" s="154"/>
      <c r="S550" s="152"/>
      <c r="T550" s="152"/>
      <c r="U550" s="152"/>
      <c r="V550" s="152"/>
      <c r="W550" s="152"/>
      <c r="X550" s="152"/>
      <c r="Y550" s="152"/>
      <c r="Z550" s="155"/>
      <c r="AA550" s="155"/>
      <c r="AB550" s="155"/>
      <c r="AC550" s="151"/>
      <c r="AD550" s="156"/>
      <c r="AE550" s="157"/>
      <c r="AF550" s="152"/>
      <c r="AG550" s="152"/>
      <c r="AH550" s="152"/>
      <c r="AI550" s="152"/>
      <c r="AJ550" s="152"/>
      <c r="AK550" s="152"/>
      <c r="AL550" s="152"/>
      <c r="AM550" s="152"/>
      <c r="AN550" s="152"/>
      <c r="AO550" s="152"/>
      <c r="AP550" s="152"/>
      <c r="AQ550" s="152"/>
      <c r="AR550" s="152"/>
      <c r="AS550" s="152"/>
      <c r="AT550" s="152"/>
      <c r="AU550" s="152"/>
      <c r="AV550" s="11"/>
      <c r="AW550" s="11"/>
      <c r="AX550" s="11"/>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c r="CZ550" s="15"/>
      <c r="DA550" s="15"/>
      <c r="DB550" s="15"/>
      <c r="DC550" s="15"/>
      <c r="DD550" s="15"/>
      <c r="DE550" s="15"/>
      <c r="DF550" s="15"/>
      <c r="DG550" s="15"/>
      <c r="DH550" s="15"/>
      <c r="DI550" s="15"/>
      <c r="DJ550" s="15"/>
      <c r="DK550" s="15"/>
      <c r="DL550" s="15"/>
      <c r="DM550" s="15"/>
      <c r="DN550" s="15"/>
      <c r="DO550" s="15"/>
      <c r="DP550" s="15"/>
      <c r="DQ550" s="15"/>
      <c r="DR550" s="15"/>
      <c r="DS550" s="15"/>
      <c r="DT550" s="15"/>
      <c r="DU550" s="15"/>
      <c r="DV550" s="15"/>
      <c r="DW550" s="15"/>
      <c r="DX550" s="15"/>
    </row>
    <row r="551" spans="1:128" ht="25.5" customHeight="1">
      <c r="A551" s="150"/>
      <c r="B551" s="292" t="str">
        <f>CONCATENATE(B549,".2")</f>
        <v>A.II.6.8.6.3.2</v>
      </c>
      <c r="C551" s="303" t="s">
        <v>775</v>
      </c>
      <c r="D551" s="283"/>
      <c r="E551" s="294"/>
      <c r="F551" s="151" t="s">
        <v>534</v>
      </c>
      <c r="G551" s="151"/>
      <c r="H551" s="151"/>
      <c r="I551" s="151"/>
      <c r="J551" s="151"/>
      <c r="K551" s="152"/>
      <c r="L551" s="153"/>
      <c r="M551" s="152"/>
      <c r="N551" s="153"/>
      <c r="O551" s="152"/>
      <c r="P551" s="152"/>
      <c r="Q551" s="154"/>
      <c r="R551" s="154"/>
      <c r="S551" s="152"/>
      <c r="T551" s="152"/>
      <c r="U551" s="152"/>
      <c r="V551" s="152"/>
      <c r="W551" s="152"/>
      <c r="X551" s="152"/>
      <c r="Y551" s="152"/>
      <c r="Z551" s="155"/>
      <c r="AA551" s="155"/>
      <c r="AB551" s="155"/>
      <c r="AC551" s="151"/>
      <c r="AD551" s="156"/>
      <c r="AE551" s="157"/>
      <c r="AF551" s="152"/>
      <c r="AG551" s="152"/>
      <c r="AH551" s="152"/>
      <c r="AI551" s="152"/>
      <c r="AJ551" s="152"/>
      <c r="AK551" s="152"/>
      <c r="AL551" s="152"/>
      <c r="AM551" s="152"/>
      <c r="AN551" s="152"/>
      <c r="AO551" s="152"/>
      <c r="AP551" s="152"/>
      <c r="AQ551" s="152"/>
      <c r="AR551" s="152"/>
      <c r="AS551" s="152"/>
      <c r="AT551" s="152"/>
      <c r="AU551" s="152"/>
      <c r="AV551" s="11"/>
      <c r="AW551" s="11"/>
      <c r="AX551" s="11"/>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c r="CZ551" s="15"/>
      <c r="DA551" s="15"/>
      <c r="DB551" s="15"/>
      <c r="DC551" s="15"/>
      <c r="DD551" s="15"/>
      <c r="DE551" s="15"/>
      <c r="DF551" s="15"/>
      <c r="DG551" s="15"/>
      <c r="DH551" s="15"/>
      <c r="DI551" s="15"/>
      <c r="DJ551" s="15"/>
      <c r="DK551" s="15"/>
      <c r="DL551" s="15"/>
      <c r="DM551" s="15"/>
      <c r="DN551" s="15"/>
      <c r="DO551" s="15"/>
      <c r="DP551" s="15"/>
      <c r="DQ551" s="15"/>
      <c r="DR551" s="15"/>
      <c r="DS551" s="15"/>
      <c r="DT551" s="15"/>
      <c r="DU551" s="15"/>
      <c r="DV551" s="15"/>
      <c r="DW551" s="15"/>
      <c r="DX551" s="15"/>
    </row>
    <row r="552" spans="1:128" ht="17.25" customHeight="1">
      <c r="A552" s="150"/>
      <c r="B552" s="292" t="str">
        <f>CONCATENATE(B551,".1")</f>
        <v>A.II.6.8.6.3.2.1</v>
      </c>
      <c r="C552" s="303" t="s">
        <v>781</v>
      </c>
      <c r="D552" s="283" t="s">
        <v>374</v>
      </c>
      <c r="E552" s="294">
        <v>30</v>
      </c>
      <c r="F552" s="151" t="s">
        <v>940</v>
      </c>
      <c r="G552" s="151"/>
      <c r="H552" s="151"/>
      <c r="I552" s="151"/>
      <c r="J552" s="151"/>
      <c r="K552" s="152"/>
      <c r="L552" s="153"/>
      <c r="M552" s="152"/>
      <c r="N552" s="153"/>
      <c r="O552" s="152"/>
      <c r="P552" s="152"/>
      <c r="Q552" s="154"/>
      <c r="R552" s="154"/>
      <c r="S552" s="152"/>
      <c r="T552" s="152"/>
      <c r="U552" s="152"/>
      <c r="V552" s="152"/>
      <c r="W552" s="152"/>
      <c r="X552" s="152"/>
      <c r="Y552" s="152"/>
      <c r="Z552" s="155"/>
      <c r="AA552" s="155"/>
      <c r="AB552" s="155"/>
      <c r="AC552" s="151"/>
      <c r="AD552" s="156"/>
      <c r="AE552" s="157"/>
      <c r="AF552" s="152"/>
      <c r="AG552" s="152"/>
      <c r="AH552" s="152"/>
      <c r="AI552" s="152"/>
      <c r="AJ552" s="152"/>
      <c r="AK552" s="152"/>
      <c r="AL552" s="152"/>
      <c r="AM552" s="152"/>
      <c r="AN552" s="152"/>
      <c r="AO552" s="152"/>
      <c r="AP552" s="152"/>
      <c r="AQ552" s="152"/>
      <c r="AR552" s="152"/>
      <c r="AS552" s="152"/>
      <c r="AT552" s="152"/>
      <c r="AU552" s="152"/>
      <c r="AV552" s="11"/>
      <c r="AW552" s="11"/>
      <c r="AX552" s="11"/>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c r="CZ552" s="15"/>
      <c r="DA552" s="15"/>
      <c r="DB552" s="15"/>
      <c r="DC552" s="15"/>
      <c r="DD552" s="15"/>
      <c r="DE552" s="15"/>
      <c r="DF552" s="15"/>
      <c r="DG552" s="15"/>
      <c r="DH552" s="15"/>
      <c r="DI552" s="15"/>
      <c r="DJ552" s="15"/>
      <c r="DK552" s="15"/>
      <c r="DL552" s="15"/>
      <c r="DM552" s="15"/>
      <c r="DN552" s="15"/>
      <c r="DO552" s="15"/>
      <c r="DP552" s="15"/>
      <c r="DQ552" s="15"/>
      <c r="DR552" s="15"/>
      <c r="DS552" s="15"/>
      <c r="DT552" s="15"/>
      <c r="DU552" s="15"/>
      <c r="DV552" s="15"/>
      <c r="DW552" s="15"/>
      <c r="DX552" s="15"/>
    </row>
    <row r="553" spans="1:128" ht="63.75" customHeight="1">
      <c r="A553" s="150"/>
      <c r="B553" s="292" t="str">
        <f>CONCATENATE(B549,".3")</f>
        <v>A.II.6.8.6.3.3</v>
      </c>
      <c r="C553" s="303" t="s">
        <v>777</v>
      </c>
      <c r="D553" s="283"/>
      <c r="E553" s="294"/>
      <c r="F553" s="151" t="s">
        <v>534</v>
      </c>
      <c r="G553" s="151"/>
      <c r="H553" s="151"/>
      <c r="I553" s="151"/>
      <c r="J553" s="151"/>
      <c r="K553" s="152"/>
      <c r="L553" s="153"/>
      <c r="M553" s="152"/>
      <c r="N553" s="153"/>
      <c r="O553" s="152"/>
      <c r="P553" s="152"/>
      <c r="Q553" s="154"/>
      <c r="R553" s="154"/>
      <c r="S553" s="152"/>
      <c r="T553" s="152"/>
      <c r="U553" s="152"/>
      <c r="V553" s="152"/>
      <c r="W553" s="152"/>
      <c r="X553" s="152"/>
      <c r="Y553" s="152"/>
      <c r="Z553" s="155"/>
      <c r="AA553" s="155"/>
      <c r="AB553" s="155"/>
      <c r="AC553" s="151"/>
      <c r="AD553" s="156"/>
      <c r="AE553" s="157"/>
      <c r="AF553" s="152"/>
      <c r="AG553" s="152"/>
      <c r="AH553" s="152"/>
      <c r="AI553" s="152"/>
      <c r="AJ553" s="152"/>
      <c r="AK553" s="152"/>
      <c r="AL553" s="152"/>
      <c r="AM553" s="152"/>
      <c r="AN553" s="152"/>
      <c r="AO553" s="152"/>
      <c r="AP553" s="152"/>
      <c r="AQ553" s="152"/>
      <c r="AR553" s="152"/>
      <c r="AS553" s="152"/>
      <c r="AT553" s="152"/>
      <c r="AU553" s="152"/>
      <c r="AV553" s="11"/>
      <c r="AW553" s="11"/>
      <c r="AX553" s="11"/>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row>
    <row r="554" spans="1:128" ht="17.25" customHeight="1">
      <c r="A554" s="150"/>
      <c r="B554" s="292" t="str">
        <f>CONCATENATE(B553,".1")</f>
        <v>A.II.6.8.6.3.3.1</v>
      </c>
      <c r="C554" s="303" t="s">
        <v>782</v>
      </c>
      <c r="D554" s="283" t="s">
        <v>374</v>
      </c>
      <c r="E554" s="294">
        <v>10</v>
      </c>
      <c r="F554" s="151" t="s">
        <v>940</v>
      </c>
      <c r="G554" s="151"/>
      <c r="H554" s="151"/>
      <c r="I554" s="151"/>
      <c r="J554" s="151"/>
      <c r="K554" s="152"/>
      <c r="L554" s="153"/>
      <c r="M554" s="152"/>
      <c r="N554" s="153"/>
      <c r="O554" s="152"/>
      <c r="P554" s="152"/>
      <c r="Q554" s="154"/>
      <c r="R554" s="154"/>
      <c r="S554" s="152"/>
      <c r="T554" s="152"/>
      <c r="U554" s="152"/>
      <c r="V554" s="152"/>
      <c r="W554" s="152"/>
      <c r="X554" s="152"/>
      <c r="Y554" s="152"/>
      <c r="Z554" s="155"/>
      <c r="AA554" s="155"/>
      <c r="AB554" s="155"/>
      <c r="AC554" s="151"/>
      <c r="AD554" s="156"/>
      <c r="AE554" s="157"/>
      <c r="AF554" s="152"/>
      <c r="AG554" s="152"/>
      <c r="AH554" s="152"/>
      <c r="AI554" s="152"/>
      <c r="AJ554" s="152"/>
      <c r="AK554" s="152"/>
      <c r="AL554" s="152"/>
      <c r="AM554" s="152"/>
      <c r="AN554" s="152"/>
      <c r="AO554" s="152"/>
      <c r="AP554" s="152"/>
      <c r="AQ554" s="152"/>
      <c r="AR554" s="152"/>
      <c r="AS554" s="152"/>
      <c r="AT554" s="152"/>
      <c r="AU554" s="152"/>
      <c r="AV554" s="11"/>
      <c r="AW554" s="11"/>
      <c r="AX554" s="11"/>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row>
    <row r="555" spans="1:128" ht="17.25" customHeight="1">
      <c r="A555" s="150"/>
      <c r="B555" s="292" t="str">
        <f>CONCATENATE(B536,".4")</f>
        <v>A.II.6.8.6.4</v>
      </c>
      <c r="C555" s="303" t="s">
        <v>783</v>
      </c>
      <c r="D555" s="283"/>
      <c r="E555" s="294"/>
      <c r="F555" s="151" t="s">
        <v>534</v>
      </c>
      <c r="G555" s="151"/>
      <c r="H555" s="151"/>
      <c r="I555" s="151"/>
      <c r="J555" s="151"/>
      <c r="K555" s="152"/>
      <c r="L555" s="153"/>
      <c r="M555" s="152"/>
      <c r="N555" s="153"/>
      <c r="O555" s="152"/>
      <c r="P555" s="152"/>
      <c r="Q555" s="154"/>
      <c r="R555" s="154"/>
      <c r="S555" s="152"/>
      <c r="T555" s="152"/>
      <c r="U555" s="152"/>
      <c r="V555" s="152"/>
      <c r="W555" s="152"/>
      <c r="X555" s="152"/>
      <c r="Y555" s="152"/>
      <c r="Z555" s="155"/>
      <c r="AA555" s="155"/>
      <c r="AB555" s="155"/>
      <c r="AC555" s="151"/>
      <c r="AD555" s="156"/>
      <c r="AE555" s="157"/>
      <c r="AF555" s="152"/>
      <c r="AG555" s="152"/>
      <c r="AH555" s="152"/>
      <c r="AI555" s="152"/>
      <c r="AJ555" s="152"/>
      <c r="AK555" s="152"/>
      <c r="AL555" s="152"/>
      <c r="AM555" s="152"/>
      <c r="AN555" s="152"/>
      <c r="AO555" s="152"/>
      <c r="AP555" s="152"/>
      <c r="AQ555" s="152"/>
      <c r="AR555" s="152"/>
      <c r="AS555" s="152"/>
      <c r="AT555" s="152"/>
      <c r="AU555" s="152"/>
      <c r="AV555" s="11"/>
      <c r="AW555" s="11"/>
      <c r="AX555" s="11"/>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row>
    <row r="556" spans="1:128" ht="38.25" customHeight="1">
      <c r="A556" s="150"/>
      <c r="B556" s="292" t="str">
        <f>CONCATENATE(B555,".1")</f>
        <v>A.II.6.8.6.4.1</v>
      </c>
      <c r="C556" s="303" t="s">
        <v>784</v>
      </c>
      <c r="D556" s="283"/>
      <c r="E556" s="294"/>
      <c r="F556" s="151" t="s">
        <v>534</v>
      </c>
      <c r="G556" s="151"/>
      <c r="H556" s="151"/>
      <c r="I556" s="151"/>
      <c r="J556" s="151"/>
      <c r="K556" s="152"/>
      <c r="L556" s="153"/>
      <c r="M556" s="152"/>
      <c r="N556" s="153"/>
      <c r="O556" s="152"/>
      <c r="P556" s="152"/>
      <c r="Q556" s="154"/>
      <c r="R556" s="154"/>
      <c r="S556" s="152"/>
      <c r="T556" s="152"/>
      <c r="U556" s="152"/>
      <c r="V556" s="152"/>
      <c r="W556" s="152"/>
      <c r="X556" s="152"/>
      <c r="Y556" s="152"/>
      <c r="Z556" s="155"/>
      <c r="AA556" s="155"/>
      <c r="AB556" s="155"/>
      <c r="AC556" s="151"/>
      <c r="AD556" s="156"/>
      <c r="AE556" s="157"/>
      <c r="AF556" s="152"/>
      <c r="AG556" s="152"/>
      <c r="AH556" s="152"/>
      <c r="AI556" s="152"/>
      <c r="AJ556" s="152"/>
      <c r="AK556" s="152"/>
      <c r="AL556" s="152"/>
      <c r="AM556" s="152"/>
      <c r="AN556" s="152"/>
      <c r="AO556" s="152"/>
      <c r="AP556" s="152"/>
      <c r="AQ556" s="152"/>
      <c r="AR556" s="152"/>
      <c r="AS556" s="152"/>
      <c r="AT556" s="152"/>
      <c r="AU556" s="152"/>
      <c r="AV556" s="11"/>
      <c r="AW556" s="11"/>
      <c r="AX556" s="11"/>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row>
    <row r="557" spans="1:128" ht="17.25" customHeight="1">
      <c r="A557" s="150"/>
      <c r="B557" s="292" t="str">
        <f>CONCATENATE(B556,".1")</f>
        <v>A.II.6.8.6.4.1.1</v>
      </c>
      <c r="C557" s="303" t="s">
        <v>785</v>
      </c>
      <c r="D557" s="283" t="s">
        <v>374</v>
      </c>
      <c r="E557" s="294">
        <v>15</v>
      </c>
      <c r="F557" s="151" t="s">
        <v>940</v>
      </c>
      <c r="G557" s="151"/>
      <c r="H557" s="151"/>
      <c r="I557" s="151"/>
      <c r="J557" s="151"/>
      <c r="K557" s="152"/>
      <c r="L557" s="153"/>
      <c r="M557" s="152"/>
      <c r="N557" s="153"/>
      <c r="O557" s="152"/>
      <c r="P557" s="152"/>
      <c r="Q557" s="154"/>
      <c r="R557" s="154"/>
      <c r="S557" s="152"/>
      <c r="T557" s="152"/>
      <c r="U557" s="152"/>
      <c r="V557" s="152"/>
      <c r="W557" s="152"/>
      <c r="X557" s="152"/>
      <c r="Y557" s="152"/>
      <c r="Z557" s="155"/>
      <c r="AA557" s="155"/>
      <c r="AB557" s="155"/>
      <c r="AC557" s="151"/>
      <c r="AD557" s="156"/>
      <c r="AE557" s="157"/>
      <c r="AF557" s="152"/>
      <c r="AG557" s="152"/>
      <c r="AH557" s="152"/>
      <c r="AI557" s="152"/>
      <c r="AJ557" s="152"/>
      <c r="AK557" s="152"/>
      <c r="AL557" s="152"/>
      <c r="AM557" s="152"/>
      <c r="AN557" s="152"/>
      <c r="AO557" s="152"/>
      <c r="AP557" s="152"/>
      <c r="AQ557" s="152"/>
      <c r="AR557" s="152"/>
      <c r="AS557" s="152"/>
      <c r="AT557" s="152"/>
      <c r="AU557" s="152"/>
      <c r="AV557" s="11"/>
      <c r="AW557" s="11"/>
      <c r="AX557" s="11"/>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c r="CZ557" s="15"/>
      <c r="DA557" s="15"/>
      <c r="DB557" s="15"/>
      <c r="DC557" s="15"/>
      <c r="DD557" s="15"/>
      <c r="DE557" s="15"/>
      <c r="DF557" s="15"/>
      <c r="DG557" s="15"/>
      <c r="DH557" s="15"/>
      <c r="DI557" s="15"/>
      <c r="DJ557" s="15"/>
      <c r="DK557" s="15"/>
      <c r="DL557" s="15"/>
      <c r="DM557" s="15"/>
      <c r="DN557" s="15"/>
      <c r="DO557" s="15"/>
      <c r="DP557" s="15"/>
      <c r="DQ557" s="15"/>
      <c r="DR557" s="15"/>
      <c r="DS557" s="15"/>
      <c r="DT557" s="15"/>
      <c r="DU557" s="15"/>
      <c r="DV557" s="15"/>
      <c r="DW557" s="15"/>
      <c r="DX557" s="15"/>
    </row>
    <row r="558" spans="1:128" ht="17.25" customHeight="1">
      <c r="A558" s="150"/>
      <c r="B558" s="292" t="str">
        <f>CONCATENATE(B536,".5")</f>
        <v>A.II.6.8.6.5</v>
      </c>
      <c r="C558" s="303" t="s">
        <v>786</v>
      </c>
      <c r="D558" s="283"/>
      <c r="E558" s="294"/>
      <c r="F558" s="151" t="s">
        <v>534</v>
      </c>
      <c r="G558" s="151"/>
      <c r="H558" s="151"/>
      <c r="I558" s="151"/>
      <c r="J558" s="151"/>
      <c r="K558" s="152"/>
      <c r="L558" s="153"/>
      <c r="M558" s="152"/>
      <c r="N558" s="153"/>
      <c r="O558" s="152"/>
      <c r="P558" s="152"/>
      <c r="Q558" s="154"/>
      <c r="R558" s="154"/>
      <c r="S558" s="152"/>
      <c r="T558" s="152"/>
      <c r="U558" s="152"/>
      <c r="V558" s="152"/>
      <c r="W558" s="152"/>
      <c r="X558" s="152"/>
      <c r="Y558" s="152"/>
      <c r="Z558" s="155"/>
      <c r="AA558" s="155"/>
      <c r="AB558" s="155"/>
      <c r="AC558" s="151"/>
      <c r="AD558" s="156"/>
      <c r="AE558" s="157"/>
      <c r="AF558" s="152"/>
      <c r="AG558" s="152"/>
      <c r="AH558" s="152"/>
      <c r="AI558" s="152"/>
      <c r="AJ558" s="152"/>
      <c r="AK558" s="152"/>
      <c r="AL558" s="152"/>
      <c r="AM558" s="152"/>
      <c r="AN558" s="152"/>
      <c r="AO558" s="152"/>
      <c r="AP558" s="152"/>
      <c r="AQ558" s="152"/>
      <c r="AR558" s="152"/>
      <c r="AS558" s="152"/>
      <c r="AT558" s="152"/>
      <c r="AU558" s="152"/>
      <c r="AV558" s="11"/>
      <c r="AW558" s="11"/>
      <c r="AX558" s="11"/>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c r="CZ558" s="15"/>
      <c r="DA558" s="15"/>
      <c r="DB558" s="15"/>
      <c r="DC558" s="15"/>
      <c r="DD558" s="15"/>
      <c r="DE558" s="15"/>
      <c r="DF558" s="15"/>
      <c r="DG558" s="15"/>
      <c r="DH558" s="15"/>
      <c r="DI558" s="15"/>
      <c r="DJ558" s="15"/>
      <c r="DK558" s="15"/>
      <c r="DL558" s="15"/>
      <c r="DM558" s="15"/>
      <c r="DN558" s="15"/>
      <c r="DO558" s="15"/>
      <c r="DP558" s="15"/>
      <c r="DQ558" s="15"/>
      <c r="DR558" s="15"/>
      <c r="DS558" s="15"/>
      <c r="DT558" s="15"/>
      <c r="DU558" s="15"/>
      <c r="DV558" s="15"/>
      <c r="DW558" s="15"/>
      <c r="DX558" s="15"/>
    </row>
    <row r="559" spans="1:128" ht="25.5" customHeight="1">
      <c r="A559" s="150"/>
      <c r="B559" s="292" t="str">
        <f>CONCATENATE(B558,".1")</f>
        <v>A.II.6.8.6.5.1</v>
      </c>
      <c r="C559" s="303" t="s">
        <v>787</v>
      </c>
      <c r="D559" s="283"/>
      <c r="E559" s="294"/>
      <c r="F559" s="151" t="s">
        <v>534</v>
      </c>
      <c r="G559" s="151"/>
      <c r="H559" s="151"/>
      <c r="I559" s="151"/>
      <c r="J559" s="151"/>
      <c r="K559" s="152"/>
      <c r="L559" s="153"/>
      <c r="M559" s="152"/>
      <c r="N559" s="153"/>
      <c r="O559" s="152"/>
      <c r="P559" s="152"/>
      <c r="Q559" s="154"/>
      <c r="R559" s="154"/>
      <c r="S559" s="152"/>
      <c r="T559" s="152"/>
      <c r="U559" s="152"/>
      <c r="V559" s="152"/>
      <c r="W559" s="152"/>
      <c r="X559" s="152"/>
      <c r="Y559" s="152"/>
      <c r="Z559" s="155"/>
      <c r="AA559" s="155"/>
      <c r="AB559" s="155"/>
      <c r="AC559" s="151"/>
      <c r="AD559" s="156"/>
      <c r="AE559" s="157"/>
      <c r="AF559" s="152"/>
      <c r="AG559" s="152"/>
      <c r="AH559" s="152"/>
      <c r="AI559" s="152"/>
      <c r="AJ559" s="152"/>
      <c r="AK559" s="152"/>
      <c r="AL559" s="152"/>
      <c r="AM559" s="152"/>
      <c r="AN559" s="152"/>
      <c r="AO559" s="152"/>
      <c r="AP559" s="152"/>
      <c r="AQ559" s="152"/>
      <c r="AR559" s="152"/>
      <c r="AS559" s="152"/>
      <c r="AT559" s="152"/>
      <c r="AU559" s="152"/>
      <c r="AV559" s="11"/>
      <c r="AW559" s="11"/>
      <c r="AX559" s="11"/>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c r="CZ559" s="15"/>
      <c r="DA559" s="15"/>
      <c r="DB559" s="15"/>
      <c r="DC559" s="15"/>
      <c r="DD559" s="15"/>
      <c r="DE559" s="15"/>
      <c r="DF559" s="15"/>
      <c r="DG559" s="15"/>
      <c r="DH559" s="15"/>
      <c r="DI559" s="15"/>
      <c r="DJ559" s="15"/>
      <c r="DK559" s="15"/>
      <c r="DL559" s="15"/>
      <c r="DM559" s="15"/>
      <c r="DN559" s="15"/>
      <c r="DO559" s="15"/>
      <c r="DP559" s="15"/>
      <c r="DQ559" s="15"/>
      <c r="DR559" s="15"/>
      <c r="DS559" s="15"/>
      <c r="DT559" s="15"/>
      <c r="DU559" s="15"/>
      <c r="DV559" s="15"/>
      <c r="DW559" s="15"/>
      <c r="DX559" s="15"/>
    </row>
    <row r="560" spans="1:128" ht="17.25" customHeight="1">
      <c r="A560" s="150"/>
      <c r="B560" s="292" t="str">
        <f>CONCATENATE(B559,".1")</f>
        <v>A.II.6.8.6.5.1.1</v>
      </c>
      <c r="C560" s="303" t="s">
        <v>893</v>
      </c>
      <c r="D560" s="283" t="s">
        <v>374</v>
      </c>
      <c r="E560" s="294">
        <v>150</v>
      </c>
      <c r="F560" s="151" t="s">
        <v>940</v>
      </c>
      <c r="G560" s="151"/>
      <c r="H560" s="151"/>
      <c r="I560" s="151"/>
      <c r="J560" s="151"/>
      <c r="K560" s="152"/>
      <c r="L560" s="153"/>
      <c r="M560" s="152"/>
      <c r="N560" s="153"/>
      <c r="O560" s="152"/>
      <c r="P560" s="152"/>
      <c r="Q560" s="154"/>
      <c r="R560" s="154"/>
      <c r="S560" s="152"/>
      <c r="T560" s="152"/>
      <c r="U560" s="152"/>
      <c r="V560" s="152"/>
      <c r="W560" s="152"/>
      <c r="X560" s="152"/>
      <c r="Y560" s="152"/>
      <c r="Z560" s="155"/>
      <c r="AA560" s="155"/>
      <c r="AB560" s="155"/>
      <c r="AC560" s="151"/>
      <c r="AD560" s="156"/>
      <c r="AE560" s="157"/>
      <c r="AF560" s="152"/>
      <c r="AG560" s="152"/>
      <c r="AH560" s="152"/>
      <c r="AI560" s="152"/>
      <c r="AJ560" s="152"/>
      <c r="AK560" s="152"/>
      <c r="AL560" s="152"/>
      <c r="AM560" s="152"/>
      <c r="AN560" s="152"/>
      <c r="AO560" s="152"/>
      <c r="AP560" s="152"/>
      <c r="AQ560" s="152"/>
      <c r="AR560" s="152"/>
      <c r="AS560" s="152"/>
      <c r="AT560" s="152"/>
      <c r="AU560" s="152"/>
      <c r="AV560" s="11"/>
      <c r="AW560" s="11"/>
      <c r="AX560" s="11"/>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c r="CZ560" s="15"/>
      <c r="DA560" s="15"/>
      <c r="DB560" s="15"/>
      <c r="DC560" s="15"/>
      <c r="DD560" s="15"/>
      <c r="DE560" s="15"/>
      <c r="DF560" s="15"/>
      <c r="DG560" s="15"/>
      <c r="DH560" s="15"/>
      <c r="DI560" s="15"/>
      <c r="DJ560" s="15"/>
      <c r="DK560" s="15"/>
      <c r="DL560" s="15"/>
      <c r="DM560" s="15"/>
      <c r="DN560" s="15"/>
      <c r="DO560" s="15"/>
      <c r="DP560" s="15"/>
      <c r="DQ560" s="15"/>
      <c r="DR560" s="15"/>
      <c r="DS560" s="15"/>
      <c r="DT560" s="15"/>
      <c r="DU560" s="15"/>
      <c r="DV560" s="15"/>
      <c r="DW560" s="15"/>
      <c r="DX560" s="15"/>
    </row>
    <row r="561" spans="1:128" ht="17.25" customHeight="1">
      <c r="A561" s="150"/>
      <c r="B561" s="292" t="str">
        <f>CONCATENATE(B559,".2")</f>
        <v>A.II.6.8.6.5.1.2</v>
      </c>
      <c r="C561" s="303" t="s">
        <v>788</v>
      </c>
      <c r="D561" s="283" t="s">
        <v>374</v>
      </c>
      <c r="E561" s="294">
        <v>150</v>
      </c>
      <c r="F561" s="151" t="s">
        <v>940</v>
      </c>
      <c r="G561" s="151"/>
      <c r="H561" s="151"/>
      <c r="I561" s="151"/>
      <c r="J561" s="151"/>
      <c r="K561" s="152"/>
      <c r="L561" s="153"/>
      <c r="M561" s="152"/>
      <c r="N561" s="153"/>
      <c r="O561" s="152"/>
      <c r="P561" s="152"/>
      <c r="Q561" s="154"/>
      <c r="R561" s="154"/>
      <c r="S561" s="152"/>
      <c r="T561" s="152"/>
      <c r="U561" s="152"/>
      <c r="V561" s="152"/>
      <c r="W561" s="152"/>
      <c r="X561" s="152"/>
      <c r="Y561" s="152"/>
      <c r="Z561" s="155"/>
      <c r="AA561" s="155"/>
      <c r="AB561" s="155"/>
      <c r="AC561" s="151"/>
      <c r="AD561" s="156"/>
      <c r="AE561" s="157"/>
      <c r="AF561" s="152"/>
      <c r="AG561" s="152"/>
      <c r="AH561" s="152"/>
      <c r="AI561" s="152"/>
      <c r="AJ561" s="152"/>
      <c r="AK561" s="152"/>
      <c r="AL561" s="152"/>
      <c r="AM561" s="152"/>
      <c r="AN561" s="152"/>
      <c r="AO561" s="152"/>
      <c r="AP561" s="152"/>
      <c r="AQ561" s="152"/>
      <c r="AR561" s="152"/>
      <c r="AS561" s="152"/>
      <c r="AT561" s="152"/>
      <c r="AU561" s="152"/>
      <c r="AV561" s="11"/>
      <c r="AW561" s="11"/>
      <c r="AX561" s="11"/>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c r="CZ561" s="15"/>
      <c r="DA561" s="15"/>
      <c r="DB561" s="15"/>
      <c r="DC561" s="15"/>
      <c r="DD561" s="15"/>
      <c r="DE561" s="15"/>
      <c r="DF561" s="15"/>
      <c r="DG561" s="15"/>
      <c r="DH561" s="15"/>
      <c r="DI561" s="15"/>
      <c r="DJ561" s="15"/>
      <c r="DK561" s="15"/>
      <c r="DL561" s="15"/>
      <c r="DM561" s="15"/>
      <c r="DN561" s="15"/>
      <c r="DO561" s="15"/>
      <c r="DP561" s="15"/>
      <c r="DQ561" s="15"/>
      <c r="DR561" s="15"/>
      <c r="DS561" s="15"/>
      <c r="DT561" s="15"/>
      <c r="DU561" s="15"/>
      <c r="DV561" s="15"/>
      <c r="DW561" s="15"/>
      <c r="DX561" s="15"/>
    </row>
    <row r="562" spans="1:128" ht="17.25" customHeight="1">
      <c r="A562" s="150"/>
      <c r="B562" s="292" t="str">
        <f>CONCATENATE(B559,".3")</f>
        <v>A.II.6.8.6.5.1.3</v>
      </c>
      <c r="C562" s="303" t="s">
        <v>789</v>
      </c>
      <c r="D562" s="283" t="s">
        <v>374</v>
      </c>
      <c r="E562" s="294">
        <v>150</v>
      </c>
      <c r="F562" s="151" t="s">
        <v>940</v>
      </c>
      <c r="G562" s="151"/>
      <c r="H562" s="151"/>
      <c r="I562" s="151"/>
      <c r="J562" s="151"/>
      <c r="K562" s="152"/>
      <c r="L562" s="153"/>
      <c r="M562" s="152"/>
      <c r="N562" s="153"/>
      <c r="O562" s="152"/>
      <c r="P562" s="152"/>
      <c r="Q562" s="154"/>
      <c r="R562" s="154"/>
      <c r="S562" s="152"/>
      <c r="T562" s="152"/>
      <c r="U562" s="152"/>
      <c r="V562" s="152"/>
      <c r="W562" s="152"/>
      <c r="X562" s="152"/>
      <c r="Y562" s="152"/>
      <c r="Z562" s="155"/>
      <c r="AA562" s="155"/>
      <c r="AB562" s="155"/>
      <c r="AC562" s="151"/>
      <c r="AD562" s="156"/>
      <c r="AE562" s="157"/>
      <c r="AF562" s="152"/>
      <c r="AG562" s="152"/>
      <c r="AH562" s="152"/>
      <c r="AI562" s="152"/>
      <c r="AJ562" s="152"/>
      <c r="AK562" s="152"/>
      <c r="AL562" s="152"/>
      <c r="AM562" s="152"/>
      <c r="AN562" s="152"/>
      <c r="AO562" s="152"/>
      <c r="AP562" s="152"/>
      <c r="AQ562" s="152"/>
      <c r="AR562" s="152"/>
      <c r="AS562" s="152"/>
      <c r="AT562" s="152"/>
      <c r="AU562" s="152"/>
      <c r="AV562" s="11"/>
      <c r="AW562" s="11"/>
      <c r="AX562" s="11"/>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c r="CZ562" s="15"/>
      <c r="DA562" s="15"/>
      <c r="DB562" s="15"/>
      <c r="DC562" s="15"/>
      <c r="DD562" s="15"/>
      <c r="DE562" s="15"/>
      <c r="DF562" s="15"/>
      <c r="DG562" s="15"/>
      <c r="DH562" s="15"/>
      <c r="DI562" s="15"/>
      <c r="DJ562" s="15"/>
      <c r="DK562" s="15"/>
      <c r="DL562" s="15"/>
      <c r="DM562" s="15"/>
      <c r="DN562" s="15"/>
      <c r="DO562" s="15"/>
      <c r="DP562" s="15"/>
      <c r="DQ562" s="15"/>
      <c r="DR562" s="15"/>
      <c r="DS562" s="15"/>
      <c r="DT562" s="15"/>
      <c r="DU562" s="15"/>
      <c r="DV562" s="15"/>
      <c r="DW562" s="15"/>
      <c r="DX562" s="15"/>
    </row>
    <row r="563" spans="1:128" ht="38.25" customHeight="1">
      <c r="A563" s="150"/>
      <c r="B563" s="292" t="str">
        <f>CONCATENATE(B558,".2")</f>
        <v>A.II.6.8.6.5.2</v>
      </c>
      <c r="C563" s="303" t="s">
        <v>790</v>
      </c>
      <c r="D563" s="283"/>
      <c r="E563" s="294"/>
      <c r="F563" s="151" t="s">
        <v>534</v>
      </c>
      <c r="G563" s="151"/>
      <c r="H563" s="151"/>
      <c r="I563" s="151"/>
      <c r="J563" s="151"/>
      <c r="K563" s="152"/>
      <c r="L563" s="153"/>
      <c r="M563" s="152"/>
      <c r="N563" s="153"/>
      <c r="O563" s="152"/>
      <c r="P563" s="152"/>
      <c r="Q563" s="154"/>
      <c r="R563" s="154"/>
      <c r="S563" s="152"/>
      <c r="T563" s="152"/>
      <c r="U563" s="152"/>
      <c r="V563" s="152"/>
      <c r="W563" s="152"/>
      <c r="X563" s="152"/>
      <c r="Y563" s="152"/>
      <c r="Z563" s="155"/>
      <c r="AA563" s="155"/>
      <c r="AB563" s="155"/>
      <c r="AC563" s="151"/>
      <c r="AD563" s="156"/>
      <c r="AE563" s="157"/>
      <c r="AF563" s="152"/>
      <c r="AG563" s="152"/>
      <c r="AH563" s="152"/>
      <c r="AI563" s="152"/>
      <c r="AJ563" s="152"/>
      <c r="AK563" s="152"/>
      <c r="AL563" s="152"/>
      <c r="AM563" s="152"/>
      <c r="AN563" s="152"/>
      <c r="AO563" s="152"/>
      <c r="AP563" s="152"/>
      <c r="AQ563" s="152"/>
      <c r="AR563" s="152"/>
      <c r="AS563" s="152"/>
      <c r="AT563" s="152"/>
      <c r="AU563" s="152"/>
      <c r="AV563" s="11"/>
      <c r="AW563" s="11"/>
      <c r="AX563" s="11"/>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c r="CZ563" s="15"/>
      <c r="DA563" s="15"/>
      <c r="DB563" s="15"/>
      <c r="DC563" s="15"/>
      <c r="DD563" s="15"/>
      <c r="DE563" s="15"/>
      <c r="DF563" s="15"/>
      <c r="DG563" s="15"/>
      <c r="DH563" s="15"/>
      <c r="DI563" s="15"/>
      <c r="DJ563" s="15"/>
      <c r="DK563" s="15"/>
      <c r="DL563" s="15"/>
      <c r="DM563" s="15"/>
      <c r="DN563" s="15"/>
      <c r="DO563" s="15"/>
      <c r="DP563" s="15"/>
      <c r="DQ563" s="15"/>
      <c r="DR563" s="15"/>
      <c r="DS563" s="15"/>
      <c r="DT563" s="15"/>
      <c r="DU563" s="15"/>
      <c r="DV563" s="15"/>
      <c r="DW563" s="15"/>
      <c r="DX563" s="15"/>
    </row>
    <row r="564" spans="1:128" ht="17.25" customHeight="1">
      <c r="A564" s="150"/>
      <c r="B564" s="292" t="str">
        <f>CONCATENATE(B563,".1")</f>
        <v>A.II.6.8.6.5.2.1</v>
      </c>
      <c r="C564" s="303" t="s">
        <v>791</v>
      </c>
      <c r="D564" s="283" t="s">
        <v>374</v>
      </c>
      <c r="E564" s="294">
        <v>150</v>
      </c>
      <c r="F564" s="151" t="s">
        <v>940</v>
      </c>
      <c r="G564" s="151"/>
      <c r="H564" s="151"/>
      <c r="I564" s="151"/>
      <c r="J564" s="151"/>
      <c r="K564" s="152"/>
      <c r="L564" s="153"/>
      <c r="M564" s="152"/>
      <c r="N564" s="153"/>
      <c r="O564" s="152"/>
      <c r="P564" s="152"/>
      <c r="Q564" s="154"/>
      <c r="R564" s="154"/>
      <c r="S564" s="152"/>
      <c r="T564" s="152"/>
      <c r="U564" s="152"/>
      <c r="V564" s="152"/>
      <c r="W564" s="152"/>
      <c r="X564" s="152"/>
      <c r="Y564" s="152"/>
      <c r="Z564" s="155"/>
      <c r="AA564" s="155"/>
      <c r="AB564" s="155"/>
      <c r="AC564" s="151"/>
      <c r="AD564" s="156"/>
      <c r="AE564" s="157"/>
      <c r="AF564" s="152"/>
      <c r="AG564" s="152"/>
      <c r="AH564" s="152"/>
      <c r="AI564" s="152"/>
      <c r="AJ564" s="152"/>
      <c r="AK564" s="152"/>
      <c r="AL564" s="152"/>
      <c r="AM564" s="152"/>
      <c r="AN564" s="152"/>
      <c r="AO564" s="152"/>
      <c r="AP564" s="152"/>
      <c r="AQ564" s="152"/>
      <c r="AR564" s="152"/>
      <c r="AS564" s="152"/>
      <c r="AT564" s="152"/>
      <c r="AU564" s="152"/>
      <c r="AV564" s="11"/>
      <c r="AW564" s="11"/>
      <c r="AX564" s="11"/>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c r="CZ564" s="15"/>
      <c r="DA564" s="15"/>
      <c r="DB564" s="15"/>
      <c r="DC564" s="15"/>
      <c r="DD564" s="15"/>
      <c r="DE564" s="15"/>
      <c r="DF564" s="15"/>
      <c r="DG564" s="15"/>
      <c r="DH564" s="15"/>
      <c r="DI564" s="15"/>
      <c r="DJ564" s="15"/>
      <c r="DK564" s="15"/>
      <c r="DL564" s="15"/>
      <c r="DM564" s="15"/>
      <c r="DN564" s="15"/>
      <c r="DO564" s="15"/>
      <c r="DP564" s="15"/>
      <c r="DQ564" s="15"/>
      <c r="DR564" s="15"/>
      <c r="DS564" s="15"/>
      <c r="DT564" s="15"/>
      <c r="DU564" s="15"/>
      <c r="DV564" s="15"/>
      <c r="DW564" s="15"/>
      <c r="DX564" s="15"/>
    </row>
    <row r="565" spans="1:128" ht="17.25" customHeight="1">
      <c r="A565" s="150"/>
      <c r="B565" s="292" t="str">
        <f>CONCATENATE(B563,".2")</f>
        <v>A.II.6.8.6.5.2.2</v>
      </c>
      <c r="C565" s="303" t="s">
        <v>792</v>
      </c>
      <c r="D565" s="283" t="s">
        <v>374</v>
      </c>
      <c r="E565" s="294">
        <v>150</v>
      </c>
      <c r="F565" s="151" t="s">
        <v>940</v>
      </c>
      <c r="G565" s="151"/>
      <c r="H565" s="151"/>
      <c r="I565" s="151"/>
      <c r="J565" s="151"/>
      <c r="K565" s="152"/>
      <c r="L565" s="153"/>
      <c r="M565" s="152"/>
      <c r="N565" s="153"/>
      <c r="O565" s="152"/>
      <c r="P565" s="152"/>
      <c r="Q565" s="154"/>
      <c r="R565" s="154"/>
      <c r="S565" s="152"/>
      <c r="T565" s="152"/>
      <c r="U565" s="152"/>
      <c r="V565" s="152"/>
      <c r="W565" s="152"/>
      <c r="X565" s="152"/>
      <c r="Y565" s="152"/>
      <c r="Z565" s="155"/>
      <c r="AA565" s="155"/>
      <c r="AB565" s="155"/>
      <c r="AC565" s="151"/>
      <c r="AD565" s="156"/>
      <c r="AE565" s="157"/>
      <c r="AF565" s="152"/>
      <c r="AG565" s="152"/>
      <c r="AH565" s="152"/>
      <c r="AI565" s="152"/>
      <c r="AJ565" s="152"/>
      <c r="AK565" s="152"/>
      <c r="AL565" s="152"/>
      <c r="AM565" s="152"/>
      <c r="AN565" s="152"/>
      <c r="AO565" s="152"/>
      <c r="AP565" s="152"/>
      <c r="AQ565" s="152"/>
      <c r="AR565" s="152"/>
      <c r="AS565" s="152"/>
      <c r="AT565" s="152"/>
      <c r="AU565" s="152"/>
      <c r="AV565" s="11"/>
      <c r="AW565" s="11"/>
      <c r="AX565" s="11"/>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c r="CZ565" s="15"/>
      <c r="DA565" s="15"/>
      <c r="DB565" s="15"/>
      <c r="DC565" s="15"/>
      <c r="DD565" s="15"/>
      <c r="DE565" s="15"/>
      <c r="DF565" s="15"/>
      <c r="DG565" s="15"/>
      <c r="DH565" s="15"/>
      <c r="DI565" s="15"/>
      <c r="DJ565" s="15"/>
      <c r="DK565" s="15"/>
      <c r="DL565" s="15"/>
      <c r="DM565" s="15"/>
      <c r="DN565" s="15"/>
      <c r="DO565" s="15"/>
      <c r="DP565" s="15"/>
      <c r="DQ565" s="15"/>
      <c r="DR565" s="15"/>
      <c r="DS565" s="15"/>
      <c r="DT565" s="15"/>
      <c r="DU565" s="15"/>
      <c r="DV565" s="15"/>
      <c r="DW565" s="15"/>
      <c r="DX565" s="15"/>
    </row>
    <row r="566" spans="1:128" ht="17.25" customHeight="1">
      <c r="A566" s="150"/>
      <c r="B566" s="292" t="str">
        <f>CONCATENATE(B563,".3")</f>
        <v>A.II.6.8.6.5.2.3</v>
      </c>
      <c r="C566" s="303" t="s">
        <v>793</v>
      </c>
      <c r="D566" s="283" t="s">
        <v>374</v>
      </c>
      <c r="E566" s="294">
        <v>450</v>
      </c>
      <c r="F566" s="151" t="s">
        <v>940</v>
      </c>
      <c r="G566" s="151"/>
      <c r="H566" s="151"/>
      <c r="I566" s="151"/>
      <c r="J566" s="151"/>
      <c r="K566" s="152"/>
      <c r="L566" s="153"/>
      <c r="M566" s="152"/>
      <c r="N566" s="153"/>
      <c r="O566" s="152"/>
      <c r="P566" s="152"/>
      <c r="Q566" s="154"/>
      <c r="R566" s="154"/>
      <c r="S566" s="152"/>
      <c r="T566" s="152"/>
      <c r="U566" s="152"/>
      <c r="V566" s="152"/>
      <c r="W566" s="152"/>
      <c r="X566" s="152"/>
      <c r="Y566" s="152"/>
      <c r="Z566" s="155"/>
      <c r="AA566" s="155"/>
      <c r="AB566" s="155"/>
      <c r="AC566" s="151"/>
      <c r="AD566" s="156"/>
      <c r="AE566" s="157"/>
      <c r="AF566" s="152"/>
      <c r="AG566" s="152"/>
      <c r="AH566" s="152"/>
      <c r="AI566" s="152"/>
      <c r="AJ566" s="152"/>
      <c r="AK566" s="152"/>
      <c r="AL566" s="152"/>
      <c r="AM566" s="152"/>
      <c r="AN566" s="152"/>
      <c r="AO566" s="152"/>
      <c r="AP566" s="152"/>
      <c r="AQ566" s="152"/>
      <c r="AR566" s="152"/>
      <c r="AS566" s="152"/>
      <c r="AT566" s="152"/>
      <c r="AU566" s="152"/>
      <c r="AV566" s="11"/>
      <c r="AW566" s="11"/>
      <c r="AX566" s="11"/>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c r="CZ566" s="15"/>
      <c r="DA566" s="15"/>
      <c r="DB566" s="15"/>
      <c r="DC566" s="15"/>
      <c r="DD566" s="15"/>
      <c r="DE566" s="15"/>
      <c r="DF566" s="15"/>
      <c r="DG566" s="15"/>
      <c r="DH566" s="15"/>
      <c r="DI566" s="15"/>
      <c r="DJ566" s="15"/>
      <c r="DK566" s="15"/>
      <c r="DL566" s="15"/>
      <c r="DM566" s="15"/>
      <c r="DN566" s="15"/>
      <c r="DO566" s="15"/>
      <c r="DP566" s="15"/>
      <c r="DQ566" s="15"/>
      <c r="DR566" s="15"/>
      <c r="DS566" s="15"/>
      <c r="DT566" s="15"/>
      <c r="DU566" s="15"/>
      <c r="DV566" s="15"/>
      <c r="DW566" s="15"/>
      <c r="DX566" s="15"/>
    </row>
    <row r="567" spans="1:128" ht="17.25" customHeight="1">
      <c r="A567" s="150"/>
      <c r="B567" s="292" t="str">
        <f>CONCATENATE(B536,".6")</f>
        <v>A.II.6.8.6.6</v>
      </c>
      <c r="C567" s="303" t="s">
        <v>894</v>
      </c>
      <c r="D567" s="283"/>
      <c r="E567" s="294"/>
      <c r="F567" s="151" t="s">
        <v>534</v>
      </c>
      <c r="G567" s="151"/>
      <c r="H567" s="151"/>
      <c r="I567" s="151"/>
      <c r="J567" s="151"/>
      <c r="K567" s="152"/>
      <c r="L567" s="153"/>
      <c r="M567" s="152"/>
      <c r="N567" s="153"/>
      <c r="O567" s="152"/>
      <c r="P567" s="152"/>
      <c r="Q567" s="154"/>
      <c r="R567" s="154"/>
      <c r="S567" s="152"/>
      <c r="T567" s="152"/>
      <c r="U567" s="152"/>
      <c r="V567" s="152"/>
      <c r="W567" s="152"/>
      <c r="X567" s="152"/>
      <c r="Y567" s="152"/>
      <c r="Z567" s="155"/>
      <c r="AA567" s="155"/>
      <c r="AB567" s="155"/>
      <c r="AC567" s="151"/>
      <c r="AD567" s="156"/>
      <c r="AE567" s="157"/>
      <c r="AF567" s="152"/>
      <c r="AG567" s="152"/>
      <c r="AH567" s="152"/>
      <c r="AI567" s="152"/>
      <c r="AJ567" s="152"/>
      <c r="AK567" s="152"/>
      <c r="AL567" s="152"/>
      <c r="AM567" s="152"/>
      <c r="AN567" s="152"/>
      <c r="AO567" s="152"/>
      <c r="AP567" s="152"/>
      <c r="AQ567" s="152"/>
      <c r="AR567" s="152"/>
      <c r="AS567" s="152"/>
      <c r="AT567" s="152"/>
      <c r="AU567" s="152"/>
      <c r="AV567" s="11"/>
      <c r="AW567" s="11"/>
      <c r="AX567" s="11"/>
      <c r="AY567" s="15"/>
      <c r="AZ567" s="15"/>
      <c r="BA567" s="15"/>
      <c r="BB567" s="15"/>
      <c r="BC567" s="15"/>
      <c r="BD567" s="15"/>
      <c r="BE567" s="15"/>
      <c r="BF567" s="15"/>
      <c r="BG567" s="15"/>
      <c r="BH567" s="15"/>
      <c r="BI567" s="15"/>
      <c r="BJ567" s="15"/>
      <c r="BK567" s="15"/>
      <c r="BL567" s="15"/>
      <c r="BM567" s="15"/>
      <c r="BN567" s="15"/>
      <c r="BO567" s="15"/>
      <c r="BP567" s="15"/>
      <c r="BQ567" s="15"/>
      <c r="BR567" s="15"/>
      <c r="BS567" s="15"/>
      <c r="BT567" s="15"/>
      <c r="BU567" s="15"/>
      <c r="BV567" s="15"/>
      <c r="BW567" s="15"/>
      <c r="BX567" s="15"/>
      <c r="BY567" s="15"/>
      <c r="BZ567" s="15"/>
      <c r="CA567" s="15"/>
      <c r="CB567" s="15"/>
      <c r="CC567" s="15"/>
      <c r="CD567" s="15"/>
      <c r="CE567" s="15"/>
      <c r="CF567" s="15"/>
      <c r="CG567" s="15"/>
      <c r="CH567" s="15"/>
      <c r="CI567" s="15"/>
      <c r="CJ567" s="15"/>
      <c r="CK567" s="15"/>
      <c r="CL567" s="15"/>
      <c r="CM567" s="15"/>
      <c r="CN567" s="15"/>
      <c r="CO567" s="15"/>
      <c r="CP567" s="15"/>
      <c r="CQ567" s="15"/>
      <c r="CR567" s="15"/>
      <c r="CS567" s="15"/>
      <c r="CT567" s="15"/>
      <c r="CU567" s="15"/>
      <c r="CV567" s="15"/>
      <c r="CW567" s="15"/>
      <c r="CX567" s="15"/>
      <c r="CY567" s="15"/>
      <c r="CZ567" s="15"/>
      <c r="DA567" s="15"/>
      <c r="DB567" s="15"/>
      <c r="DC567" s="15"/>
      <c r="DD567" s="15"/>
      <c r="DE567" s="15"/>
      <c r="DF567" s="15"/>
      <c r="DG567" s="15"/>
      <c r="DH567" s="15"/>
      <c r="DI567" s="15"/>
      <c r="DJ567" s="15"/>
      <c r="DK567" s="15"/>
      <c r="DL567" s="15"/>
      <c r="DM567" s="15"/>
      <c r="DN567" s="15"/>
      <c r="DO567" s="15"/>
      <c r="DP567" s="15"/>
      <c r="DQ567" s="15"/>
      <c r="DR567" s="15"/>
      <c r="DS567" s="15"/>
      <c r="DT567" s="15"/>
      <c r="DU567" s="15"/>
      <c r="DV567" s="15"/>
      <c r="DW567" s="15"/>
      <c r="DX567" s="15"/>
    </row>
    <row r="568" spans="1:128" ht="191.25" customHeight="1">
      <c r="A568" s="150"/>
      <c r="B568" s="292" t="str">
        <f>CONCATENATE(B567,".1")</f>
        <v>A.II.6.8.6.6.1</v>
      </c>
      <c r="C568" s="303" t="s">
        <v>895</v>
      </c>
      <c r="D568" s="283" t="s">
        <v>796</v>
      </c>
      <c r="E568" s="294">
        <v>1</v>
      </c>
      <c r="F568" s="151" t="s">
        <v>534</v>
      </c>
      <c r="G568" s="151"/>
      <c r="H568" s="151"/>
      <c r="I568" s="151"/>
      <c r="J568" s="151"/>
      <c r="K568" s="152"/>
      <c r="L568" s="153"/>
      <c r="M568" s="152"/>
      <c r="N568" s="153"/>
      <c r="O568" s="152"/>
      <c r="P568" s="152"/>
      <c r="Q568" s="154"/>
      <c r="R568" s="154"/>
      <c r="S568" s="152"/>
      <c r="T568" s="152"/>
      <c r="U568" s="152"/>
      <c r="V568" s="152"/>
      <c r="W568" s="152"/>
      <c r="X568" s="152"/>
      <c r="Y568" s="152"/>
      <c r="Z568" s="155"/>
      <c r="AA568" s="155"/>
      <c r="AB568" s="155"/>
      <c r="AC568" s="151"/>
      <c r="AD568" s="156"/>
      <c r="AE568" s="157"/>
      <c r="AF568" s="152"/>
      <c r="AG568" s="152"/>
      <c r="AH568" s="152"/>
      <c r="AI568" s="152"/>
      <c r="AJ568" s="152"/>
      <c r="AK568" s="152"/>
      <c r="AL568" s="152"/>
      <c r="AM568" s="152"/>
      <c r="AN568" s="152"/>
      <c r="AO568" s="152"/>
      <c r="AP568" s="152"/>
      <c r="AQ568" s="152"/>
      <c r="AR568" s="152"/>
      <c r="AS568" s="152"/>
      <c r="AT568" s="152"/>
      <c r="AU568" s="152"/>
      <c r="AV568" s="11"/>
      <c r="AW568" s="11"/>
      <c r="AX568" s="11"/>
      <c r="AY568" s="15"/>
      <c r="AZ568" s="15"/>
      <c r="BA568" s="15"/>
      <c r="BB568" s="15"/>
      <c r="BC568" s="15"/>
      <c r="BD568" s="15"/>
      <c r="BE568" s="15"/>
      <c r="BF568" s="15"/>
      <c r="BG568" s="15"/>
      <c r="BH568" s="15"/>
      <c r="BI568" s="15"/>
      <c r="BJ568" s="15"/>
      <c r="BK568" s="15"/>
      <c r="BL568" s="15"/>
      <c r="BM568" s="15"/>
      <c r="BN568" s="15"/>
      <c r="BO568" s="15"/>
      <c r="BP568" s="15"/>
      <c r="BQ568" s="15"/>
      <c r="BR568" s="15"/>
      <c r="BS568" s="15"/>
      <c r="BT568" s="15"/>
      <c r="BU568" s="15"/>
      <c r="BV568" s="15"/>
      <c r="BW568" s="15"/>
      <c r="BX568" s="15"/>
      <c r="BY568" s="15"/>
      <c r="BZ568" s="15"/>
      <c r="CA568" s="15"/>
      <c r="CB568" s="15"/>
      <c r="CC568" s="15"/>
      <c r="CD568" s="15"/>
      <c r="CE568" s="15"/>
      <c r="CF568" s="15"/>
      <c r="CG568" s="15"/>
      <c r="CH568" s="15"/>
      <c r="CI568" s="15"/>
      <c r="CJ568" s="15"/>
      <c r="CK568" s="15"/>
      <c r="CL568" s="15"/>
      <c r="CM568" s="15"/>
      <c r="CN568" s="15"/>
      <c r="CO568" s="15"/>
      <c r="CP568" s="15"/>
      <c r="CQ568" s="15"/>
      <c r="CR568" s="15"/>
      <c r="CS568" s="15"/>
      <c r="CT568" s="15"/>
      <c r="CU568" s="15"/>
      <c r="CV568" s="15"/>
      <c r="CW568" s="15"/>
      <c r="CX568" s="15"/>
      <c r="CY568" s="15"/>
      <c r="CZ568" s="15"/>
      <c r="DA568" s="15"/>
      <c r="DB568" s="15"/>
      <c r="DC568" s="15"/>
      <c r="DD568" s="15"/>
      <c r="DE568" s="15"/>
      <c r="DF568" s="15"/>
      <c r="DG568" s="15"/>
      <c r="DH568" s="15"/>
      <c r="DI568" s="15"/>
      <c r="DJ568" s="15"/>
      <c r="DK568" s="15"/>
      <c r="DL568" s="15"/>
      <c r="DM568" s="15"/>
      <c r="DN568" s="15"/>
      <c r="DO568" s="15"/>
      <c r="DP568" s="15"/>
      <c r="DQ568" s="15"/>
      <c r="DR568" s="15"/>
      <c r="DS568" s="15"/>
      <c r="DT568" s="15"/>
      <c r="DU568" s="15"/>
      <c r="DV568" s="15"/>
      <c r="DW568" s="15"/>
      <c r="DX568" s="15"/>
    </row>
    <row r="569" spans="1:128" ht="17.25" customHeight="1">
      <c r="A569" s="150"/>
      <c r="B569" s="292" t="str">
        <f>CONCATENATE(B536,".7")</f>
        <v>A.II.6.8.6.7</v>
      </c>
      <c r="C569" s="303" t="s">
        <v>882</v>
      </c>
      <c r="D569" s="283"/>
      <c r="E569" s="294"/>
      <c r="F569" s="151" t="s">
        <v>534</v>
      </c>
      <c r="G569" s="151"/>
      <c r="H569" s="151"/>
      <c r="I569" s="151"/>
      <c r="J569" s="151"/>
      <c r="K569" s="152"/>
      <c r="L569" s="153"/>
      <c r="M569" s="152"/>
      <c r="N569" s="153"/>
      <c r="O569" s="152"/>
      <c r="P569" s="152"/>
      <c r="Q569" s="154"/>
      <c r="R569" s="154"/>
      <c r="S569" s="152"/>
      <c r="T569" s="152"/>
      <c r="U569" s="152"/>
      <c r="V569" s="152"/>
      <c r="W569" s="152"/>
      <c r="X569" s="152"/>
      <c r="Y569" s="152"/>
      <c r="Z569" s="155"/>
      <c r="AA569" s="155"/>
      <c r="AB569" s="155"/>
      <c r="AC569" s="151"/>
      <c r="AD569" s="156"/>
      <c r="AE569" s="157"/>
      <c r="AF569" s="152"/>
      <c r="AG569" s="152"/>
      <c r="AH569" s="152"/>
      <c r="AI569" s="152"/>
      <c r="AJ569" s="152"/>
      <c r="AK569" s="152"/>
      <c r="AL569" s="152"/>
      <c r="AM569" s="152"/>
      <c r="AN569" s="152"/>
      <c r="AO569" s="152"/>
      <c r="AP569" s="152"/>
      <c r="AQ569" s="152"/>
      <c r="AR569" s="152"/>
      <c r="AS569" s="152"/>
      <c r="AT569" s="152"/>
      <c r="AU569" s="152"/>
      <c r="AV569" s="11"/>
      <c r="AW569" s="11"/>
      <c r="AX569" s="11"/>
      <c r="AY569" s="15"/>
      <c r="AZ569" s="15"/>
      <c r="BA569" s="15"/>
      <c r="BB569" s="15"/>
      <c r="BC569" s="15"/>
      <c r="BD569" s="15"/>
      <c r="BE569" s="15"/>
      <c r="BF569" s="15"/>
      <c r="BG569" s="15"/>
      <c r="BH569" s="15"/>
      <c r="BI569" s="15"/>
      <c r="BJ569" s="15"/>
      <c r="BK569" s="15"/>
      <c r="BL569" s="15"/>
      <c r="BM569" s="15"/>
      <c r="BN569" s="15"/>
      <c r="BO569" s="15"/>
      <c r="BP569" s="15"/>
      <c r="BQ569" s="15"/>
      <c r="BR569" s="15"/>
      <c r="BS569" s="15"/>
      <c r="BT569" s="15"/>
      <c r="BU569" s="15"/>
      <c r="BV569" s="15"/>
      <c r="BW569" s="15"/>
      <c r="BX569" s="15"/>
      <c r="BY569" s="15"/>
      <c r="BZ569" s="15"/>
      <c r="CA569" s="15"/>
      <c r="CB569" s="15"/>
      <c r="CC569" s="15"/>
      <c r="CD569" s="15"/>
      <c r="CE569" s="15"/>
      <c r="CF569" s="15"/>
      <c r="CG569" s="15"/>
      <c r="CH569" s="15"/>
      <c r="CI569" s="15"/>
      <c r="CJ569" s="15"/>
      <c r="CK569" s="15"/>
      <c r="CL569" s="15"/>
      <c r="CM569" s="15"/>
      <c r="CN569" s="15"/>
      <c r="CO569" s="15"/>
      <c r="CP569" s="15"/>
      <c r="CQ569" s="15"/>
      <c r="CR569" s="15"/>
      <c r="CS569" s="15"/>
      <c r="CT569" s="15"/>
      <c r="CU569" s="15"/>
      <c r="CV569" s="15"/>
      <c r="CW569" s="15"/>
      <c r="CX569" s="15"/>
      <c r="CY569" s="15"/>
      <c r="CZ569" s="15"/>
      <c r="DA569" s="15"/>
      <c r="DB569" s="15"/>
      <c r="DC569" s="15"/>
      <c r="DD569" s="15"/>
      <c r="DE569" s="15"/>
      <c r="DF569" s="15"/>
      <c r="DG569" s="15"/>
      <c r="DH569" s="15"/>
      <c r="DI569" s="15"/>
      <c r="DJ569" s="15"/>
      <c r="DK569" s="15"/>
      <c r="DL569" s="15"/>
      <c r="DM569" s="15"/>
      <c r="DN569" s="15"/>
      <c r="DO569" s="15"/>
      <c r="DP569" s="15"/>
      <c r="DQ569" s="15"/>
      <c r="DR569" s="15"/>
      <c r="DS569" s="15"/>
      <c r="DT569" s="15"/>
      <c r="DU569" s="15"/>
      <c r="DV569" s="15"/>
      <c r="DW569" s="15"/>
      <c r="DX569" s="15"/>
    </row>
    <row r="570" spans="1:128" ht="39.6">
      <c r="A570" s="150"/>
      <c r="B570" s="292" t="str">
        <f>CONCATENATE(B569,".1")</f>
        <v>A.II.6.8.6.7.1</v>
      </c>
      <c r="C570" s="303" t="s">
        <v>896</v>
      </c>
      <c r="D570" s="283" t="s">
        <v>608</v>
      </c>
      <c r="E570" s="294">
        <v>1</v>
      </c>
      <c r="F570" s="151" t="s">
        <v>939</v>
      </c>
      <c r="G570" s="151"/>
      <c r="H570" s="151"/>
      <c r="I570" s="151"/>
      <c r="J570" s="151"/>
      <c r="K570" s="152"/>
      <c r="L570" s="153"/>
      <c r="M570" s="152"/>
      <c r="N570" s="153"/>
      <c r="O570" s="152"/>
      <c r="P570" s="152"/>
      <c r="Q570" s="154"/>
      <c r="R570" s="154"/>
      <c r="S570" s="152"/>
      <c r="T570" s="152"/>
      <c r="U570" s="152"/>
      <c r="V570" s="152"/>
      <c r="W570" s="152"/>
      <c r="X570" s="152"/>
      <c r="Y570" s="152"/>
      <c r="Z570" s="155"/>
      <c r="AA570" s="155"/>
      <c r="AB570" s="155"/>
      <c r="AC570" s="151"/>
      <c r="AD570" s="156"/>
      <c r="AE570" s="157"/>
      <c r="AF570" s="152"/>
      <c r="AG570" s="152"/>
      <c r="AH570" s="152"/>
      <c r="AI570" s="152"/>
      <c r="AJ570" s="152"/>
      <c r="AK570" s="152"/>
      <c r="AL570" s="152"/>
      <c r="AM570" s="152"/>
      <c r="AN570" s="152"/>
      <c r="AO570" s="152"/>
      <c r="AP570" s="152"/>
      <c r="AQ570" s="152"/>
      <c r="AR570" s="152"/>
      <c r="AS570" s="152"/>
      <c r="AT570" s="152"/>
      <c r="AU570" s="152"/>
      <c r="AV570" s="11"/>
      <c r="AW570" s="11"/>
      <c r="AX570" s="11"/>
      <c r="AY570" s="15"/>
      <c r="AZ570" s="15"/>
      <c r="BA570" s="15"/>
      <c r="BB570" s="15"/>
      <c r="BC570" s="15"/>
      <c r="BD570" s="15"/>
      <c r="BE570" s="15"/>
      <c r="BF570" s="15"/>
      <c r="BG570" s="15"/>
      <c r="BH570" s="15"/>
      <c r="BI570" s="15"/>
      <c r="BJ570" s="15"/>
      <c r="BK570" s="15"/>
      <c r="BL570" s="15"/>
      <c r="BM570" s="15"/>
      <c r="BN570" s="15"/>
      <c r="BO570" s="15"/>
      <c r="BP570" s="15"/>
      <c r="BQ570" s="15"/>
      <c r="BR570" s="15"/>
      <c r="BS570" s="15"/>
      <c r="BT570" s="15"/>
      <c r="BU570" s="15"/>
      <c r="BV570" s="15"/>
      <c r="BW570" s="15"/>
      <c r="BX570" s="15"/>
      <c r="BY570" s="15"/>
      <c r="BZ570" s="15"/>
      <c r="CA570" s="15"/>
      <c r="CB570" s="15"/>
      <c r="CC570" s="15"/>
      <c r="CD570" s="15"/>
      <c r="CE570" s="15"/>
      <c r="CF570" s="15"/>
      <c r="CG570" s="15"/>
      <c r="CH570" s="15"/>
      <c r="CI570" s="15"/>
      <c r="CJ570" s="15"/>
      <c r="CK570" s="15"/>
      <c r="CL570" s="15"/>
      <c r="CM570" s="15"/>
      <c r="CN570" s="15"/>
      <c r="CO570" s="15"/>
      <c r="CP570" s="15"/>
      <c r="CQ570" s="15"/>
      <c r="CR570" s="15"/>
      <c r="CS570" s="15"/>
      <c r="CT570" s="15"/>
      <c r="CU570" s="15"/>
      <c r="CV570" s="15"/>
      <c r="CW570" s="15"/>
      <c r="CX570" s="15"/>
      <c r="CY570" s="15"/>
      <c r="CZ570" s="15"/>
      <c r="DA570" s="15"/>
      <c r="DB570" s="15"/>
      <c r="DC570" s="15"/>
      <c r="DD570" s="15"/>
      <c r="DE570" s="15"/>
      <c r="DF570" s="15"/>
      <c r="DG570" s="15"/>
      <c r="DH570" s="15"/>
      <c r="DI570" s="15"/>
      <c r="DJ570" s="15"/>
      <c r="DK570" s="15"/>
      <c r="DL570" s="15"/>
      <c r="DM570" s="15"/>
      <c r="DN570" s="15"/>
      <c r="DO570" s="15"/>
      <c r="DP570" s="15"/>
      <c r="DQ570" s="15"/>
      <c r="DR570" s="15"/>
      <c r="DS570" s="15"/>
      <c r="DT570" s="15"/>
      <c r="DU570" s="15"/>
      <c r="DV570" s="15"/>
      <c r="DW570" s="15"/>
      <c r="DX570" s="15"/>
    </row>
    <row r="571" spans="1:128" ht="38.25" customHeight="1">
      <c r="A571" s="150"/>
      <c r="B571" s="292" t="str">
        <f>CONCATENATE(B569,".2")</f>
        <v>A.II.6.8.6.7.2</v>
      </c>
      <c r="C571" s="303" t="s">
        <v>799</v>
      </c>
      <c r="D571" s="283" t="s">
        <v>602</v>
      </c>
      <c r="E571" s="294">
        <v>1</v>
      </c>
      <c r="F571" s="151" t="s">
        <v>534</v>
      </c>
      <c r="G571" s="151"/>
      <c r="H571" s="151"/>
      <c r="I571" s="151"/>
      <c r="J571" s="151"/>
      <c r="K571" s="152"/>
      <c r="L571" s="153"/>
      <c r="M571" s="152"/>
      <c r="N571" s="153"/>
      <c r="O571" s="152"/>
      <c r="P571" s="152"/>
      <c r="Q571" s="154"/>
      <c r="R571" s="154"/>
      <c r="S571" s="152"/>
      <c r="T571" s="152"/>
      <c r="U571" s="152"/>
      <c r="V571" s="152"/>
      <c r="W571" s="152"/>
      <c r="X571" s="152"/>
      <c r="Y571" s="152"/>
      <c r="Z571" s="155"/>
      <c r="AA571" s="155"/>
      <c r="AB571" s="155"/>
      <c r="AC571" s="151"/>
      <c r="AD571" s="156"/>
      <c r="AE571" s="157"/>
      <c r="AF571" s="152"/>
      <c r="AG571" s="152"/>
      <c r="AH571" s="152"/>
      <c r="AI571" s="152"/>
      <c r="AJ571" s="152"/>
      <c r="AK571" s="152"/>
      <c r="AL571" s="152"/>
      <c r="AM571" s="152"/>
      <c r="AN571" s="152"/>
      <c r="AO571" s="152"/>
      <c r="AP571" s="152"/>
      <c r="AQ571" s="152"/>
      <c r="AR571" s="152"/>
      <c r="AS571" s="152"/>
      <c r="AT571" s="152"/>
      <c r="AU571" s="152"/>
      <c r="AV571" s="11"/>
      <c r="AW571" s="11"/>
      <c r="AX571" s="11"/>
      <c r="AY571" s="15"/>
      <c r="AZ571" s="15"/>
      <c r="BA571" s="15"/>
      <c r="BB571" s="15"/>
      <c r="BC571" s="15"/>
      <c r="BD571" s="15"/>
      <c r="BE571" s="15"/>
      <c r="BF571" s="15"/>
      <c r="BG571" s="15"/>
      <c r="BH571" s="15"/>
      <c r="BI571" s="15"/>
      <c r="BJ571" s="15"/>
      <c r="BK571" s="15"/>
      <c r="BL571" s="15"/>
      <c r="BM571" s="15"/>
      <c r="BN571" s="15"/>
      <c r="BO571" s="15"/>
      <c r="BP571" s="15"/>
      <c r="BQ571" s="15"/>
      <c r="BR571" s="15"/>
      <c r="BS571" s="15"/>
      <c r="BT571" s="15"/>
      <c r="BU571" s="15"/>
      <c r="BV571" s="15"/>
      <c r="BW571" s="15"/>
      <c r="BX571" s="15"/>
      <c r="BY571" s="15"/>
      <c r="BZ571" s="15"/>
      <c r="CA571" s="15"/>
      <c r="CB571" s="15"/>
      <c r="CC571" s="15"/>
      <c r="CD571" s="15"/>
      <c r="CE571" s="15"/>
      <c r="CF571" s="15"/>
      <c r="CG571" s="15"/>
      <c r="CH571" s="15"/>
      <c r="CI571" s="15"/>
      <c r="CJ571" s="15"/>
      <c r="CK571" s="15"/>
      <c r="CL571" s="15"/>
      <c r="CM571" s="15"/>
      <c r="CN571" s="15"/>
      <c r="CO571" s="15"/>
      <c r="CP571" s="15"/>
      <c r="CQ571" s="15"/>
      <c r="CR571" s="15"/>
      <c r="CS571" s="15"/>
      <c r="CT571" s="15"/>
      <c r="CU571" s="15"/>
      <c r="CV571" s="15"/>
      <c r="CW571" s="15"/>
      <c r="CX571" s="15"/>
      <c r="CY571" s="15"/>
      <c r="CZ571" s="15"/>
      <c r="DA571" s="15"/>
      <c r="DB571" s="15"/>
      <c r="DC571" s="15"/>
      <c r="DD571" s="15"/>
      <c r="DE571" s="15"/>
      <c r="DF571" s="15"/>
      <c r="DG571" s="15"/>
      <c r="DH571" s="15"/>
      <c r="DI571" s="15"/>
      <c r="DJ571" s="15"/>
      <c r="DK571" s="15"/>
      <c r="DL571" s="15"/>
      <c r="DM571" s="15"/>
      <c r="DN571" s="15"/>
      <c r="DO571" s="15"/>
      <c r="DP571" s="15"/>
      <c r="DQ571" s="15"/>
      <c r="DR571" s="15"/>
      <c r="DS571" s="15"/>
      <c r="DT571" s="15"/>
      <c r="DU571" s="15"/>
      <c r="DV571" s="15"/>
      <c r="DW571" s="15"/>
      <c r="DX571" s="15"/>
    </row>
    <row r="572" spans="1:128" ht="38.25" customHeight="1">
      <c r="A572" s="150"/>
      <c r="B572" s="292" t="str">
        <f>CONCATENATE(B569,".3")</f>
        <v>A.II.6.8.6.7.3</v>
      </c>
      <c r="C572" s="303" t="s">
        <v>800</v>
      </c>
      <c r="D572" s="283" t="s">
        <v>602</v>
      </c>
      <c r="E572" s="294">
        <v>1</v>
      </c>
      <c r="F572" s="151" t="s">
        <v>534</v>
      </c>
      <c r="G572" s="151"/>
      <c r="H572" s="151"/>
      <c r="I572" s="151"/>
      <c r="J572" s="151"/>
      <c r="K572" s="152"/>
      <c r="L572" s="153"/>
      <c r="M572" s="152"/>
      <c r="N572" s="153"/>
      <c r="O572" s="152"/>
      <c r="P572" s="152"/>
      <c r="Q572" s="154"/>
      <c r="R572" s="154"/>
      <c r="S572" s="152"/>
      <c r="T572" s="152"/>
      <c r="U572" s="152"/>
      <c r="V572" s="152"/>
      <c r="W572" s="152"/>
      <c r="X572" s="152"/>
      <c r="Y572" s="152"/>
      <c r="Z572" s="155"/>
      <c r="AA572" s="155"/>
      <c r="AB572" s="155"/>
      <c r="AC572" s="151"/>
      <c r="AD572" s="156"/>
      <c r="AE572" s="157"/>
      <c r="AF572" s="152"/>
      <c r="AG572" s="152"/>
      <c r="AH572" s="152"/>
      <c r="AI572" s="152"/>
      <c r="AJ572" s="152"/>
      <c r="AK572" s="152"/>
      <c r="AL572" s="152"/>
      <c r="AM572" s="152"/>
      <c r="AN572" s="152"/>
      <c r="AO572" s="152"/>
      <c r="AP572" s="152"/>
      <c r="AQ572" s="152"/>
      <c r="AR572" s="152"/>
      <c r="AS572" s="152"/>
      <c r="AT572" s="152"/>
      <c r="AU572" s="152"/>
      <c r="AV572" s="11"/>
      <c r="AW572" s="11"/>
      <c r="AX572" s="11"/>
      <c r="AY572" s="15"/>
      <c r="AZ572" s="15"/>
      <c r="BA572" s="15"/>
      <c r="BB572" s="15"/>
      <c r="BC572" s="15"/>
      <c r="BD572" s="15"/>
      <c r="BE572" s="15"/>
      <c r="BF572" s="15"/>
      <c r="BG572" s="15"/>
      <c r="BH572" s="15"/>
      <c r="BI572" s="15"/>
      <c r="BJ572" s="15"/>
      <c r="BK572" s="15"/>
      <c r="BL572" s="15"/>
      <c r="BM572" s="15"/>
      <c r="BN572" s="15"/>
      <c r="BO572" s="15"/>
      <c r="BP572" s="15"/>
      <c r="BQ572" s="15"/>
      <c r="BR572" s="15"/>
      <c r="BS572" s="15"/>
      <c r="BT572" s="15"/>
      <c r="BU572" s="15"/>
      <c r="BV572" s="15"/>
      <c r="BW572" s="15"/>
      <c r="BX572" s="15"/>
      <c r="BY572" s="15"/>
      <c r="BZ572" s="15"/>
      <c r="CA572" s="15"/>
      <c r="CB572" s="15"/>
      <c r="CC572" s="15"/>
      <c r="CD572" s="15"/>
      <c r="CE572" s="15"/>
      <c r="CF572" s="15"/>
      <c r="CG572" s="15"/>
      <c r="CH572" s="15"/>
      <c r="CI572" s="15"/>
      <c r="CJ572" s="15"/>
      <c r="CK572" s="15"/>
      <c r="CL572" s="15"/>
      <c r="CM572" s="15"/>
      <c r="CN572" s="15"/>
      <c r="CO572" s="15"/>
      <c r="CP572" s="15"/>
      <c r="CQ572" s="15"/>
      <c r="CR572" s="15"/>
      <c r="CS572" s="15"/>
      <c r="CT572" s="15"/>
      <c r="CU572" s="15"/>
      <c r="CV572" s="15"/>
      <c r="CW572" s="15"/>
      <c r="CX572" s="15"/>
      <c r="CY572" s="15"/>
      <c r="CZ572" s="15"/>
      <c r="DA572" s="15"/>
      <c r="DB572" s="15"/>
      <c r="DC572" s="15"/>
      <c r="DD572" s="15"/>
      <c r="DE572" s="15"/>
      <c r="DF572" s="15"/>
      <c r="DG572" s="15"/>
      <c r="DH572" s="15"/>
      <c r="DI572" s="15"/>
      <c r="DJ572" s="15"/>
      <c r="DK572" s="15"/>
      <c r="DL572" s="15"/>
      <c r="DM572" s="15"/>
      <c r="DN572" s="15"/>
      <c r="DO572" s="15"/>
      <c r="DP572" s="15"/>
      <c r="DQ572" s="15"/>
      <c r="DR572" s="15"/>
      <c r="DS572" s="15"/>
      <c r="DT572" s="15"/>
      <c r="DU572" s="15"/>
      <c r="DV572" s="15"/>
      <c r="DW572" s="15"/>
      <c r="DX572" s="15"/>
    </row>
    <row r="573" spans="1:128" ht="17.25" customHeight="1">
      <c r="A573" s="150"/>
      <c r="B573" s="292" t="str">
        <f>CONCATENATE(B536,".8")</f>
        <v>A.II.6.8.6.8</v>
      </c>
      <c r="C573" s="303" t="s">
        <v>897</v>
      </c>
      <c r="D573" s="283"/>
      <c r="E573" s="294"/>
      <c r="F573" s="151" t="s">
        <v>534</v>
      </c>
      <c r="G573" s="151"/>
      <c r="H573" s="151"/>
      <c r="I573" s="151"/>
      <c r="J573" s="151"/>
      <c r="K573" s="152"/>
      <c r="L573" s="153"/>
      <c r="M573" s="152"/>
      <c r="N573" s="153"/>
      <c r="O573" s="152"/>
      <c r="P573" s="152"/>
      <c r="Q573" s="154"/>
      <c r="R573" s="154"/>
      <c r="S573" s="152"/>
      <c r="T573" s="152"/>
      <c r="U573" s="152"/>
      <c r="V573" s="152"/>
      <c r="W573" s="152"/>
      <c r="X573" s="152"/>
      <c r="Y573" s="152"/>
      <c r="Z573" s="155"/>
      <c r="AA573" s="155"/>
      <c r="AB573" s="155"/>
      <c r="AC573" s="151"/>
      <c r="AD573" s="156"/>
      <c r="AE573" s="157"/>
      <c r="AF573" s="152"/>
      <c r="AG573" s="152"/>
      <c r="AH573" s="152"/>
      <c r="AI573" s="152"/>
      <c r="AJ573" s="152"/>
      <c r="AK573" s="152"/>
      <c r="AL573" s="152"/>
      <c r="AM573" s="152"/>
      <c r="AN573" s="152"/>
      <c r="AO573" s="152"/>
      <c r="AP573" s="152"/>
      <c r="AQ573" s="152"/>
      <c r="AR573" s="152"/>
      <c r="AS573" s="152"/>
      <c r="AT573" s="152"/>
      <c r="AU573" s="152"/>
      <c r="AV573" s="11"/>
      <c r="AW573" s="11"/>
      <c r="AX573" s="11"/>
      <c r="AY573" s="15"/>
      <c r="AZ573" s="15"/>
      <c r="BA573" s="15"/>
      <c r="BB573" s="15"/>
      <c r="BC573" s="15"/>
      <c r="BD573" s="15"/>
      <c r="BE573" s="15"/>
      <c r="BF573" s="15"/>
      <c r="BG573" s="15"/>
      <c r="BH573" s="15"/>
      <c r="BI573" s="15"/>
      <c r="BJ573" s="15"/>
      <c r="BK573" s="15"/>
      <c r="BL573" s="15"/>
      <c r="BM573" s="15"/>
      <c r="BN573" s="15"/>
      <c r="BO573" s="15"/>
      <c r="BP573" s="15"/>
      <c r="BQ573" s="15"/>
      <c r="BR573" s="15"/>
      <c r="BS573" s="15"/>
      <c r="BT573" s="15"/>
      <c r="BU573" s="15"/>
      <c r="BV573" s="15"/>
      <c r="BW573" s="15"/>
      <c r="BX573" s="15"/>
      <c r="BY573" s="15"/>
      <c r="BZ573" s="15"/>
      <c r="CA573" s="15"/>
      <c r="CB573" s="15"/>
      <c r="CC573" s="15"/>
      <c r="CD573" s="15"/>
      <c r="CE573" s="15"/>
      <c r="CF573" s="15"/>
      <c r="CG573" s="15"/>
      <c r="CH573" s="15"/>
      <c r="CI573" s="15"/>
      <c r="CJ573" s="15"/>
      <c r="CK573" s="15"/>
      <c r="CL573" s="15"/>
      <c r="CM573" s="15"/>
      <c r="CN573" s="15"/>
      <c r="CO573" s="15"/>
      <c r="CP573" s="15"/>
      <c r="CQ573" s="15"/>
      <c r="CR573" s="15"/>
      <c r="CS573" s="15"/>
      <c r="CT573" s="15"/>
      <c r="CU573" s="15"/>
      <c r="CV573" s="15"/>
      <c r="CW573" s="15"/>
      <c r="CX573" s="15"/>
      <c r="CY573" s="15"/>
      <c r="CZ573" s="15"/>
      <c r="DA573" s="15"/>
      <c r="DB573" s="15"/>
      <c r="DC573" s="15"/>
      <c r="DD573" s="15"/>
      <c r="DE573" s="15"/>
      <c r="DF573" s="15"/>
      <c r="DG573" s="15"/>
      <c r="DH573" s="15"/>
      <c r="DI573" s="15"/>
      <c r="DJ573" s="15"/>
      <c r="DK573" s="15"/>
      <c r="DL573" s="15"/>
      <c r="DM573" s="15"/>
      <c r="DN573" s="15"/>
      <c r="DO573" s="15"/>
      <c r="DP573" s="15"/>
      <c r="DQ573" s="15"/>
      <c r="DR573" s="15"/>
      <c r="DS573" s="15"/>
      <c r="DT573" s="15"/>
      <c r="DU573" s="15"/>
      <c r="DV573" s="15"/>
      <c r="DW573" s="15"/>
      <c r="DX573" s="15"/>
    </row>
    <row r="574" spans="1:128" ht="26.4">
      <c r="A574" s="150"/>
      <c r="B574" s="292" t="str">
        <f>CONCATENATE(B573,".1")</f>
        <v>A.II.6.8.6.8.1</v>
      </c>
      <c r="C574" s="303" t="s">
        <v>805</v>
      </c>
      <c r="D574" s="283" t="s">
        <v>608</v>
      </c>
      <c r="E574" s="294">
        <v>1</v>
      </c>
      <c r="F574" s="151" t="s">
        <v>939</v>
      </c>
      <c r="G574" s="151"/>
      <c r="H574" s="151"/>
      <c r="I574" s="151"/>
      <c r="J574" s="151"/>
      <c r="K574" s="152"/>
      <c r="L574" s="153"/>
      <c r="M574" s="152"/>
      <c r="N574" s="153"/>
      <c r="O574" s="152"/>
      <c r="P574" s="152"/>
      <c r="Q574" s="154"/>
      <c r="R574" s="154"/>
      <c r="S574" s="152"/>
      <c r="T574" s="152"/>
      <c r="U574" s="152"/>
      <c r="V574" s="152"/>
      <c r="W574" s="152"/>
      <c r="X574" s="152"/>
      <c r="Y574" s="152"/>
      <c r="Z574" s="155"/>
      <c r="AA574" s="155"/>
      <c r="AB574" s="155"/>
      <c r="AC574" s="151"/>
      <c r="AD574" s="156"/>
      <c r="AE574" s="157"/>
      <c r="AF574" s="152"/>
      <c r="AG574" s="152"/>
      <c r="AH574" s="152"/>
      <c r="AI574" s="152"/>
      <c r="AJ574" s="152"/>
      <c r="AK574" s="152"/>
      <c r="AL574" s="152"/>
      <c r="AM574" s="152"/>
      <c r="AN574" s="152"/>
      <c r="AO574" s="152"/>
      <c r="AP574" s="152"/>
      <c r="AQ574" s="152"/>
      <c r="AR574" s="152"/>
      <c r="AS574" s="152"/>
      <c r="AT574" s="152"/>
      <c r="AU574" s="152"/>
      <c r="AV574" s="11"/>
      <c r="AW574" s="11"/>
      <c r="AX574" s="11"/>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s="15"/>
      <c r="CJ574" s="15"/>
      <c r="CK574" s="15"/>
      <c r="CL574" s="15"/>
      <c r="CM574" s="15"/>
      <c r="CN574" s="15"/>
      <c r="CO574" s="15"/>
      <c r="CP574" s="15"/>
      <c r="CQ574" s="15"/>
      <c r="CR574" s="15"/>
      <c r="CS574" s="15"/>
      <c r="CT574" s="15"/>
      <c r="CU574" s="15"/>
      <c r="CV574" s="15"/>
      <c r="CW574" s="15"/>
      <c r="CX574" s="15"/>
      <c r="CY574" s="15"/>
      <c r="CZ574" s="15"/>
      <c r="DA574" s="15"/>
      <c r="DB574" s="15"/>
      <c r="DC574" s="15"/>
      <c r="DD574" s="15"/>
      <c r="DE574" s="15"/>
      <c r="DF574" s="15"/>
      <c r="DG574" s="15"/>
      <c r="DH574" s="15"/>
      <c r="DI574" s="15"/>
      <c r="DJ574" s="15"/>
      <c r="DK574" s="15"/>
      <c r="DL574" s="15"/>
      <c r="DM574" s="15"/>
      <c r="DN574" s="15"/>
      <c r="DO574" s="15"/>
      <c r="DP574" s="15"/>
      <c r="DQ574" s="15"/>
      <c r="DR574" s="15"/>
      <c r="DS574" s="15"/>
      <c r="DT574" s="15"/>
      <c r="DU574" s="15"/>
      <c r="DV574" s="15"/>
      <c r="DW574" s="15"/>
      <c r="DX574" s="15"/>
    </row>
    <row r="575" spans="1:128" ht="17.25" customHeight="1">
      <c r="A575" s="150"/>
      <c r="B575" s="292" t="str">
        <f>CONCATENATE(B536,".9")</f>
        <v>A.II.6.8.6.9</v>
      </c>
      <c r="C575" s="303" t="s">
        <v>806</v>
      </c>
      <c r="D575" s="283"/>
      <c r="E575" s="294"/>
      <c r="F575" s="151" t="s">
        <v>534</v>
      </c>
      <c r="G575" s="151"/>
      <c r="H575" s="151"/>
      <c r="I575" s="151"/>
      <c r="J575" s="151"/>
      <c r="K575" s="152"/>
      <c r="L575" s="153"/>
      <c r="M575" s="152"/>
      <c r="N575" s="153"/>
      <c r="O575" s="152"/>
      <c r="P575" s="152"/>
      <c r="Q575" s="154"/>
      <c r="R575" s="154"/>
      <c r="S575" s="152"/>
      <c r="T575" s="152"/>
      <c r="U575" s="152"/>
      <c r="V575" s="152"/>
      <c r="W575" s="152"/>
      <c r="X575" s="152"/>
      <c r="Y575" s="152"/>
      <c r="Z575" s="155"/>
      <c r="AA575" s="155"/>
      <c r="AB575" s="155"/>
      <c r="AC575" s="151"/>
      <c r="AD575" s="156"/>
      <c r="AE575" s="157"/>
      <c r="AF575" s="152"/>
      <c r="AG575" s="152"/>
      <c r="AH575" s="152"/>
      <c r="AI575" s="152"/>
      <c r="AJ575" s="152"/>
      <c r="AK575" s="152"/>
      <c r="AL575" s="152"/>
      <c r="AM575" s="152"/>
      <c r="AN575" s="152"/>
      <c r="AO575" s="152"/>
      <c r="AP575" s="152"/>
      <c r="AQ575" s="152"/>
      <c r="AR575" s="152"/>
      <c r="AS575" s="152"/>
      <c r="AT575" s="152"/>
      <c r="AU575" s="152"/>
      <c r="AV575" s="11"/>
      <c r="AW575" s="11"/>
      <c r="AX575" s="11"/>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15"/>
      <c r="BY575" s="15"/>
      <c r="BZ575" s="15"/>
      <c r="CA575" s="15"/>
      <c r="CB575" s="15"/>
      <c r="CC575" s="15"/>
      <c r="CD575" s="15"/>
      <c r="CE575" s="15"/>
      <c r="CF575" s="15"/>
      <c r="CG575" s="15"/>
      <c r="CH575" s="15"/>
      <c r="CI575" s="15"/>
      <c r="CJ575" s="15"/>
      <c r="CK575" s="15"/>
      <c r="CL575" s="15"/>
      <c r="CM575" s="15"/>
      <c r="CN575" s="15"/>
      <c r="CO575" s="15"/>
      <c r="CP575" s="15"/>
      <c r="CQ575" s="15"/>
      <c r="CR575" s="15"/>
      <c r="CS575" s="15"/>
      <c r="CT575" s="15"/>
      <c r="CU575" s="15"/>
      <c r="CV575" s="15"/>
      <c r="CW575" s="15"/>
      <c r="CX575" s="15"/>
      <c r="CY575" s="15"/>
      <c r="CZ575" s="15"/>
      <c r="DA575" s="15"/>
      <c r="DB575" s="15"/>
      <c r="DC575" s="15"/>
      <c r="DD575" s="15"/>
      <c r="DE575" s="15"/>
      <c r="DF575" s="15"/>
      <c r="DG575" s="15"/>
      <c r="DH575" s="15"/>
      <c r="DI575" s="15"/>
      <c r="DJ575" s="15"/>
      <c r="DK575" s="15"/>
      <c r="DL575" s="15"/>
      <c r="DM575" s="15"/>
      <c r="DN575" s="15"/>
      <c r="DO575" s="15"/>
      <c r="DP575" s="15"/>
      <c r="DQ575" s="15"/>
      <c r="DR575" s="15"/>
      <c r="DS575" s="15"/>
      <c r="DT575" s="15"/>
      <c r="DU575" s="15"/>
      <c r="DV575" s="15"/>
      <c r="DW575" s="15"/>
      <c r="DX575" s="15"/>
    </row>
    <row r="576" spans="1:128" ht="39.6">
      <c r="A576" s="150"/>
      <c r="B576" s="292" t="str">
        <f>CONCATENATE(B575,".1")</f>
        <v>A.II.6.8.6.9.1</v>
      </c>
      <c r="C576" s="303" t="s">
        <v>807</v>
      </c>
      <c r="D576" s="283" t="s">
        <v>608</v>
      </c>
      <c r="E576" s="294">
        <v>2</v>
      </c>
      <c r="F576" s="151" t="s">
        <v>939</v>
      </c>
      <c r="G576" s="151" t="s">
        <v>384</v>
      </c>
      <c r="H576" s="151">
        <v>626.6</v>
      </c>
      <c r="I576" s="230" t="s">
        <v>380</v>
      </c>
      <c r="J576" s="151"/>
      <c r="K576" s="152"/>
      <c r="L576" s="153"/>
      <c r="M576" s="152"/>
      <c r="N576" s="153"/>
      <c r="O576" s="152">
        <v>70</v>
      </c>
      <c r="P576" s="152">
        <v>75</v>
      </c>
      <c r="Q576" s="154"/>
      <c r="R576" s="154"/>
      <c r="S576" s="152"/>
      <c r="T576" s="152"/>
      <c r="U576" s="152"/>
      <c r="V576" s="152"/>
      <c r="W576" s="152"/>
      <c r="X576" s="152"/>
      <c r="Y576" s="152"/>
      <c r="Z576" s="155"/>
      <c r="AA576" s="155"/>
      <c r="AB576" s="155"/>
      <c r="AC576" s="151"/>
      <c r="AD576" s="156"/>
      <c r="AE576" s="157"/>
      <c r="AF576" s="152"/>
      <c r="AG576" s="152"/>
      <c r="AH576" s="152"/>
      <c r="AI576" s="152"/>
      <c r="AJ576" s="152"/>
      <c r="AK576" s="152"/>
      <c r="AL576" s="152"/>
      <c r="AM576" s="152"/>
      <c r="AN576" s="152"/>
      <c r="AO576" s="152"/>
      <c r="AP576" s="152"/>
      <c r="AQ576" s="152"/>
      <c r="AR576" s="152"/>
      <c r="AS576" s="152"/>
      <c r="AT576" s="152"/>
      <c r="AU576" s="152"/>
      <c r="AV576" s="11"/>
      <c r="AW576" s="11"/>
      <c r="AX576" s="11"/>
      <c r="AY576" s="15"/>
      <c r="AZ576" s="15"/>
      <c r="BA576" s="15"/>
      <c r="BB576" s="15"/>
      <c r="BC576" s="15"/>
      <c r="BD576" s="15"/>
      <c r="BE576" s="15"/>
      <c r="BF576" s="15"/>
      <c r="BG576" s="15"/>
      <c r="BH576" s="15"/>
      <c r="BI576" s="15"/>
      <c r="BJ576" s="15"/>
      <c r="BK576" s="15"/>
      <c r="BL576" s="15"/>
      <c r="BM576" s="15"/>
      <c r="BN576" s="15"/>
      <c r="BO576" s="15"/>
      <c r="BP576" s="15"/>
      <c r="BQ576" s="15"/>
      <c r="BR576" s="15"/>
      <c r="BS576" s="15"/>
      <c r="BT576" s="15"/>
      <c r="BU576" s="15"/>
      <c r="BV576" s="15"/>
      <c r="BW576" s="15"/>
      <c r="BX576" s="15"/>
      <c r="BY576" s="15"/>
      <c r="BZ576" s="15"/>
      <c r="CA576" s="15"/>
      <c r="CB576" s="15"/>
      <c r="CC576" s="15"/>
      <c r="CD576" s="15"/>
      <c r="CE576" s="15"/>
      <c r="CF576" s="15"/>
      <c r="CG576" s="15"/>
      <c r="CH576" s="15"/>
      <c r="CI576" s="15"/>
      <c r="CJ576" s="15"/>
      <c r="CK576" s="15"/>
      <c r="CL576" s="15"/>
      <c r="CM576" s="15"/>
      <c r="CN576" s="15"/>
      <c r="CO576" s="15"/>
      <c r="CP576" s="15"/>
      <c r="CQ576" s="15"/>
      <c r="CR576" s="15"/>
      <c r="CS576" s="15"/>
      <c r="CT576" s="15"/>
      <c r="CU576" s="15"/>
      <c r="CV576" s="15"/>
      <c r="CW576" s="15"/>
      <c r="CX576" s="15"/>
      <c r="CY576" s="15"/>
      <c r="CZ576" s="15"/>
      <c r="DA576" s="15"/>
      <c r="DB576" s="15"/>
      <c r="DC576" s="15"/>
      <c r="DD576" s="15"/>
      <c r="DE576" s="15"/>
      <c r="DF576" s="15"/>
      <c r="DG576" s="15"/>
      <c r="DH576" s="15"/>
      <c r="DI576" s="15"/>
      <c r="DJ576" s="15"/>
      <c r="DK576" s="15"/>
      <c r="DL576" s="15"/>
      <c r="DM576" s="15"/>
      <c r="DN576" s="15"/>
      <c r="DO576" s="15"/>
      <c r="DP576" s="15"/>
      <c r="DQ576" s="15"/>
      <c r="DR576" s="15"/>
      <c r="DS576" s="15"/>
      <c r="DT576" s="15"/>
      <c r="DU576" s="15"/>
      <c r="DV576" s="15"/>
      <c r="DW576" s="15"/>
      <c r="DX576" s="15"/>
    </row>
    <row r="577" spans="1:128" ht="39.6">
      <c r="A577" s="150"/>
      <c r="B577" s="292" t="str">
        <f>CONCATENATE(B575,".2")</f>
        <v>A.II.6.8.6.9.2</v>
      </c>
      <c r="C577" s="303" t="s">
        <v>808</v>
      </c>
      <c r="D577" s="283" t="s">
        <v>608</v>
      </c>
      <c r="E577" s="294">
        <v>2</v>
      </c>
      <c r="F577" s="151" t="s">
        <v>939</v>
      </c>
      <c r="G577" s="151" t="s">
        <v>384</v>
      </c>
      <c r="H577" s="151">
        <v>626.6</v>
      </c>
      <c r="I577" s="230" t="s">
        <v>380</v>
      </c>
      <c r="J577" s="151"/>
      <c r="K577" s="152"/>
      <c r="L577" s="153"/>
      <c r="M577" s="152"/>
      <c r="N577" s="153"/>
      <c r="O577" s="152">
        <v>70</v>
      </c>
      <c r="P577" s="152">
        <v>75</v>
      </c>
      <c r="Q577" s="154"/>
      <c r="R577" s="154"/>
      <c r="S577" s="152"/>
      <c r="T577" s="152"/>
      <c r="U577" s="152"/>
      <c r="V577" s="152"/>
      <c r="W577" s="152"/>
      <c r="X577" s="152"/>
      <c r="Y577" s="152"/>
      <c r="Z577" s="155"/>
      <c r="AA577" s="155"/>
      <c r="AB577" s="155"/>
      <c r="AC577" s="151"/>
      <c r="AD577" s="156"/>
      <c r="AE577" s="157"/>
      <c r="AF577" s="152"/>
      <c r="AG577" s="152"/>
      <c r="AH577" s="152"/>
      <c r="AI577" s="152"/>
      <c r="AJ577" s="152"/>
      <c r="AK577" s="152"/>
      <c r="AL577" s="152"/>
      <c r="AM577" s="152"/>
      <c r="AN577" s="152"/>
      <c r="AO577" s="152"/>
      <c r="AP577" s="152"/>
      <c r="AQ577" s="152"/>
      <c r="AR577" s="152"/>
      <c r="AS577" s="152"/>
      <c r="AT577" s="152"/>
      <c r="AU577" s="152"/>
      <c r="AV577" s="11"/>
      <c r="AW577" s="11"/>
      <c r="AX577" s="11"/>
      <c r="AY577" s="15"/>
      <c r="AZ577" s="15"/>
      <c r="BA577" s="15"/>
      <c r="BB577" s="15"/>
      <c r="BC577" s="15"/>
      <c r="BD577" s="15"/>
      <c r="BE577" s="15"/>
      <c r="BF577" s="15"/>
      <c r="BG577" s="15"/>
      <c r="BH577" s="15"/>
      <c r="BI577" s="15"/>
      <c r="BJ577" s="15"/>
      <c r="BK577" s="15"/>
      <c r="BL577" s="15"/>
      <c r="BM577" s="15"/>
      <c r="BN577" s="15"/>
      <c r="BO577" s="15"/>
      <c r="BP577" s="15"/>
      <c r="BQ577" s="15"/>
      <c r="BR577" s="15"/>
      <c r="BS577" s="15"/>
      <c r="BT577" s="15"/>
      <c r="BU577" s="15"/>
      <c r="BV577" s="15"/>
      <c r="BW577" s="15"/>
      <c r="BX577" s="15"/>
      <c r="BY577" s="15"/>
      <c r="BZ577" s="15"/>
      <c r="CA577" s="15"/>
      <c r="CB577" s="15"/>
      <c r="CC577" s="15"/>
      <c r="CD577" s="15"/>
      <c r="CE577" s="15"/>
      <c r="CF577" s="15"/>
      <c r="CG577" s="15"/>
      <c r="CH577" s="15"/>
      <c r="CI577" s="15"/>
      <c r="CJ577" s="15"/>
      <c r="CK577" s="15"/>
      <c r="CL577" s="15"/>
      <c r="CM577" s="15"/>
      <c r="CN577" s="15"/>
      <c r="CO577" s="15"/>
      <c r="CP577" s="15"/>
      <c r="CQ577" s="15"/>
      <c r="CR577" s="15"/>
      <c r="CS577" s="15"/>
      <c r="CT577" s="15"/>
      <c r="CU577" s="15"/>
      <c r="CV577" s="15"/>
      <c r="CW577" s="15"/>
      <c r="CX577" s="15"/>
      <c r="CY577" s="15"/>
      <c r="CZ577" s="15"/>
      <c r="DA577" s="15"/>
      <c r="DB577" s="15"/>
      <c r="DC577" s="15"/>
      <c r="DD577" s="15"/>
      <c r="DE577" s="15"/>
      <c r="DF577" s="15"/>
      <c r="DG577" s="15"/>
      <c r="DH577" s="15"/>
      <c r="DI577" s="15"/>
      <c r="DJ577" s="15"/>
      <c r="DK577" s="15"/>
      <c r="DL577" s="15"/>
      <c r="DM577" s="15"/>
      <c r="DN577" s="15"/>
      <c r="DO577" s="15"/>
      <c r="DP577" s="15"/>
      <c r="DQ577" s="15"/>
      <c r="DR577" s="15"/>
      <c r="DS577" s="15"/>
      <c r="DT577" s="15"/>
      <c r="DU577" s="15"/>
      <c r="DV577" s="15"/>
      <c r="DW577" s="15"/>
      <c r="DX577" s="15"/>
    </row>
    <row r="578" spans="1:128" ht="17.25" customHeight="1">
      <c r="A578" s="150"/>
      <c r="B578" s="292" t="str">
        <f>CONCATENATE(B536,".10")</f>
        <v>A.II.6.8.6.10</v>
      </c>
      <c r="C578" s="303" t="s">
        <v>898</v>
      </c>
      <c r="D578" s="283"/>
      <c r="E578" s="294"/>
      <c r="F578" s="151" t="s">
        <v>534</v>
      </c>
      <c r="G578" s="151"/>
      <c r="H578" s="151"/>
      <c r="I578" s="151"/>
      <c r="J578" s="151"/>
      <c r="K578" s="152"/>
      <c r="L578" s="153"/>
      <c r="M578" s="152"/>
      <c r="N578" s="153"/>
      <c r="O578" s="152"/>
      <c r="P578" s="152"/>
      <c r="Q578" s="154"/>
      <c r="R578" s="154"/>
      <c r="S578" s="152"/>
      <c r="T578" s="152"/>
      <c r="U578" s="152"/>
      <c r="V578" s="152"/>
      <c r="W578" s="152"/>
      <c r="X578" s="152"/>
      <c r="Y578" s="152"/>
      <c r="Z578" s="155"/>
      <c r="AA578" s="155"/>
      <c r="AB578" s="155"/>
      <c r="AC578" s="151"/>
      <c r="AD578" s="156"/>
      <c r="AE578" s="157"/>
      <c r="AF578" s="152"/>
      <c r="AG578" s="152"/>
      <c r="AH578" s="152"/>
      <c r="AI578" s="152"/>
      <c r="AJ578" s="152"/>
      <c r="AK578" s="152"/>
      <c r="AL578" s="152"/>
      <c r="AM578" s="152"/>
      <c r="AN578" s="152"/>
      <c r="AO578" s="152"/>
      <c r="AP578" s="152"/>
      <c r="AQ578" s="152"/>
      <c r="AR578" s="152"/>
      <c r="AS578" s="152"/>
      <c r="AT578" s="152"/>
      <c r="AU578" s="152"/>
      <c r="AV578" s="11"/>
      <c r="AW578" s="11"/>
      <c r="AX578" s="11"/>
      <c r="AY578" s="15"/>
      <c r="AZ578" s="15"/>
      <c r="BA578" s="15"/>
      <c r="BB578" s="15"/>
      <c r="BC578" s="15"/>
      <c r="BD578" s="15"/>
      <c r="BE578" s="15"/>
      <c r="BF578" s="15"/>
      <c r="BG578" s="15"/>
      <c r="BH578" s="15"/>
      <c r="BI578" s="15"/>
      <c r="BJ578" s="15"/>
      <c r="BK578" s="15"/>
      <c r="BL578" s="15"/>
      <c r="BM578" s="15"/>
      <c r="BN578" s="15"/>
      <c r="BO578" s="15"/>
      <c r="BP578" s="15"/>
      <c r="BQ578" s="15"/>
      <c r="BR578" s="15"/>
      <c r="BS578" s="15"/>
      <c r="BT578" s="15"/>
      <c r="BU578" s="15"/>
      <c r="BV578" s="15"/>
      <c r="BW578" s="15"/>
      <c r="BX578" s="15"/>
      <c r="BY578" s="15"/>
      <c r="BZ578" s="15"/>
      <c r="CA578" s="15"/>
      <c r="CB578" s="15"/>
      <c r="CC578" s="15"/>
      <c r="CD578" s="15"/>
      <c r="CE578" s="15"/>
      <c r="CF578" s="15"/>
      <c r="CG578" s="15"/>
      <c r="CH578" s="15"/>
      <c r="CI578" s="15"/>
      <c r="CJ578" s="15"/>
      <c r="CK578" s="15"/>
      <c r="CL578" s="15"/>
      <c r="CM578" s="15"/>
      <c r="CN578" s="15"/>
      <c r="CO578" s="15"/>
      <c r="CP578" s="15"/>
      <c r="CQ578" s="15"/>
      <c r="CR578" s="15"/>
      <c r="CS578" s="15"/>
      <c r="CT578" s="15"/>
      <c r="CU578" s="15"/>
      <c r="CV578" s="15"/>
      <c r="CW578" s="15"/>
      <c r="CX578" s="15"/>
      <c r="CY578" s="15"/>
      <c r="CZ578" s="15"/>
      <c r="DA578" s="15"/>
      <c r="DB578" s="15"/>
      <c r="DC578" s="15"/>
      <c r="DD578" s="15"/>
      <c r="DE578" s="15"/>
      <c r="DF578" s="15"/>
      <c r="DG578" s="15"/>
      <c r="DH578" s="15"/>
      <c r="DI578" s="15"/>
      <c r="DJ578" s="15"/>
      <c r="DK578" s="15"/>
      <c r="DL578" s="15"/>
      <c r="DM578" s="15"/>
      <c r="DN578" s="15"/>
      <c r="DO578" s="15"/>
      <c r="DP578" s="15"/>
      <c r="DQ578" s="15"/>
      <c r="DR578" s="15"/>
      <c r="DS578" s="15"/>
      <c r="DT578" s="15"/>
      <c r="DU578" s="15"/>
      <c r="DV578" s="15"/>
      <c r="DW578" s="15"/>
      <c r="DX578" s="15"/>
    </row>
    <row r="579" spans="1:128" ht="26.4">
      <c r="A579" s="150"/>
      <c r="B579" s="292" t="str">
        <f>CONCATENATE(B578,".1")</f>
        <v>A.II.6.8.6.10.1</v>
      </c>
      <c r="C579" s="303" t="s">
        <v>843</v>
      </c>
      <c r="D579" s="283" t="s">
        <v>608</v>
      </c>
      <c r="E579" s="294">
        <v>1</v>
      </c>
      <c r="F579" s="151" t="s">
        <v>939</v>
      </c>
      <c r="G579" s="151"/>
      <c r="H579" s="151"/>
      <c r="I579" s="151"/>
      <c r="J579" s="151"/>
      <c r="K579" s="152"/>
      <c r="L579" s="153"/>
      <c r="M579" s="152"/>
      <c r="N579" s="153"/>
      <c r="O579" s="152"/>
      <c r="P579" s="152"/>
      <c r="Q579" s="154"/>
      <c r="R579" s="154"/>
      <c r="S579" s="152"/>
      <c r="T579" s="152"/>
      <c r="U579" s="152"/>
      <c r="V579" s="152"/>
      <c r="W579" s="152"/>
      <c r="X579" s="152"/>
      <c r="Y579" s="152"/>
      <c r="Z579" s="155"/>
      <c r="AA579" s="155"/>
      <c r="AB579" s="155"/>
      <c r="AC579" s="151"/>
      <c r="AD579" s="156"/>
      <c r="AE579" s="157"/>
      <c r="AF579" s="152"/>
      <c r="AG579" s="152"/>
      <c r="AH579" s="152"/>
      <c r="AI579" s="152"/>
      <c r="AJ579" s="152"/>
      <c r="AK579" s="152"/>
      <c r="AL579" s="152"/>
      <c r="AM579" s="152"/>
      <c r="AN579" s="152"/>
      <c r="AO579" s="152"/>
      <c r="AP579" s="152"/>
      <c r="AQ579" s="152"/>
      <c r="AR579" s="152"/>
      <c r="AS579" s="152"/>
      <c r="AT579" s="152"/>
      <c r="AU579" s="152"/>
      <c r="AV579" s="11"/>
      <c r="AW579" s="11"/>
      <c r="AX579" s="11"/>
      <c r="AY579" s="15"/>
      <c r="AZ579" s="15"/>
      <c r="BA579" s="15"/>
      <c r="BB579" s="15"/>
      <c r="BC579" s="15"/>
      <c r="BD579" s="15"/>
      <c r="BE579" s="15"/>
      <c r="BF579" s="15"/>
      <c r="BG579" s="15"/>
      <c r="BH579" s="15"/>
      <c r="BI579" s="15"/>
      <c r="BJ579" s="15"/>
      <c r="BK579" s="15"/>
      <c r="BL579" s="15"/>
      <c r="BM579" s="15"/>
      <c r="BN579" s="15"/>
      <c r="BO579" s="15"/>
      <c r="BP579" s="15"/>
      <c r="BQ579" s="15"/>
      <c r="BR579" s="15"/>
      <c r="BS579" s="15"/>
      <c r="BT579" s="15"/>
      <c r="BU579" s="15"/>
      <c r="BV579" s="15"/>
      <c r="BW579" s="15"/>
      <c r="BX579" s="15"/>
      <c r="BY579" s="15"/>
      <c r="BZ579" s="15"/>
      <c r="CA579" s="15"/>
      <c r="CB579" s="15"/>
      <c r="CC579" s="15"/>
      <c r="CD579" s="15"/>
      <c r="CE579" s="15"/>
      <c r="CF579" s="15"/>
      <c r="CG579" s="15"/>
      <c r="CH579" s="15"/>
      <c r="CI579" s="15"/>
      <c r="CJ579" s="15"/>
      <c r="CK579" s="15"/>
      <c r="CL579" s="15"/>
      <c r="CM579" s="15"/>
      <c r="CN579" s="15"/>
      <c r="CO579" s="15"/>
      <c r="CP579" s="15"/>
      <c r="CQ579" s="15"/>
      <c r="CR579" s="15"/>
      <c r="CS579" s="15"/>
      <c r="CT579" s="15"/>
      <c r="CU579" s="15"/>
      <c r="CV579" s="15"/>
      <c r="CW579" s="15"/>
      <c r="CX579" s="15"/>
      <c r="CY579" s="15"/>
      <c r="CZ579" s="15"/>
      <c r="DA579" s="15"/>
      <c r="DB579" s="15"/>
      <c r="DC579" s="15"/>
      <c r="DD579" s="15"/>
      <c r="DE579" s="15"/>
      <c r="DF579" s="15"/>
      <c r="DG579" s="15"/>
      <c r="DH579" s="15"/>
      <c r="DI579" s="15"/>
      <c r="DJ579" s="15"/>
      <c r="DK579" s="15"/>
      <c r="DL579" s="15"/>
      <c r="DM579" s="15"/>
      <c r="DN579" s="15"/>
      <c r="DO579" s="15"/>
      <c r="DP579" s="15"/>
      <c r="DQ579" s="15"/>
      <c r="DR579" s="15"/>
      <c r="DS579" s="15"/>
      <c r="DT579" s="15"/>
      <c r="DU579" s="15"/>
      <c r="DV579" s="15"/>
      <c r="DW579" s="15"/>
      <c r="DX579" s="15"/>
    </row>
    <row r="580" spans="1:128" ht="25.5" customHeight="1">
      <c r="A580" s="150"/>
      <c r="B580" s="292" t="str">
        <f>CONCATENATE(B578,".2")</f>
        <v>A.II.6.8.6.10.2</v>
      </c>
      <c r="C580" s="303" t="s">
        <v>844</v>
      </c>
      <c r="D580" s="283" t="s">
        <v>374</v>
      </c>
      <c r="E580" s="294">
        <v>40</v>
      </c>
      <c r="F580" s="151" t="s">
        <v>940</v>
      </c>
      <c r="G580" s="151"/>
      <c r="H580" s="151"/>
      <c r="I580" s="151"/>
      <c r="J580" s="151"/>
      <c r="K580" s="152"/>
      <c r="L580" s="153"/>
      <c r="M580" s="152"/>
      <c r="N580" s="153"/>
      <c r="O580" s="152"/>
      <c r="P580" s="152"/>
      <c r="Q580" s="154"/>
      <c r="R580" s="154"/>
      <c r="S580" s="152"/>
      <c r="T580" s="152"/>
      <c r="U580" s="152"/>
      <c r="V580" s="152"/>
      <c r="W580" s="152"/>
      <c r="X580" s="152"/>
      <c r="Y580" s="152"/>
      <c r="Z580" s="155"/>
      <c r="AA580" s="155"/>
      <c r="AB580" s="155"/>
      <c r="AC580" s="151"/>
      <c r="AD580" s="156"/>
      <c r="AE580" s="157"/>
      <c r="AF580" s="152"/>
      <c r="AG580" s="152"/>
      <c r="AH580" s="152"/>
      <c r="AI580" s="152"/>
      <c r="AJ580" s="152"/>
      <c r="AK580" s="152"/>
      <c r="AL580" s="152"/>
      <c r="AM580" s="152"/>
      <c r="AN580" s="152"/>
      <c r="AO580" s="152"/>
      <c r="AP580" s="152"/>
      <c r="AQ580" s="152"/>
      <c r="AR580" s="152"/>
      <c r="AS580" s="152"/>
      <c r="AT580" s="152"/>
      <c r="AU580" s="152"/>
      <c r="AV580" s="11"/>
      <c r="AW580" s="11"/>
      <c r="AX580" s="11"/>
      <c r="AY580" s="15"/>
      <c r="AZ580" s="15"/>
      <c r="BA580" s="15"/>
      <c r="BB580" s="15"/>
      <c r="BC580" s="15"/>
      <c r="BD580" s="15"/>
      <c r="BE580" s="15"/>
      <c r="BF580" s="15"/>
      <c r="BG580" s="15"/>
      <c r="BH580" s="15"/>
      <c r="BI580" s="15"/>
      <c r="BJ580" s="15"/>
      <c r="BK580" s="15"/>
      <c r="BL580" s="15"/>
      <c r="BM580" s="15"/>
      <c r="BN580" s="15"/>
      <c r="BO580" s="15"/>
      <c r="BP580" s="15"/>
      <c r="BQ580" s="15"/>
      <c r="BR580" s="15"/>
      <c r="BS580" s="15"/>
      <c r="BT580" s="15"/>
      <c r="BU580" s="15"/>
      <c r="BV580" s="15"/>
      <c r="BW580" s="15"/>
      <c r="BX580" s="15"/>
      <c r="BY580" s="15"/>
      <c r="BZ580" s="15"/>
      <c r="CA580" s="15"/>
      <c r="CB580" s="15"/>
      <c r="CC580" s="15"/>
      <c r="CD580" s="15"/>
      <c r="CE580" s="15"/>
      <c r="CF580" s="15"/>
      <c r="CG580" s="15"/>
      <c r="CH580" s="15"/>
      <c r="CI580" s="15"/>
      <c r="CJ580" s="15"/>
      <c r="CK580" s="15"/>
      <c r="CL580" s="15"/>
      <c r="CM580" s="15"/>
      <c r="CN580" s="15"/>
      <c r="CO580" s="15"/>
      <c r="CP580" s="15"/>
      <c r="CQ580" s="15"/>
      <c r="CR580" s="15"/>
      <c r="CS580" s="15"/>
      <c r="CT580" s="15"/>
      <c r="CU580" s="15"/>
      <c r="CV580" s="15"/>
      <c r="CW580" s="15"/>
      <c r="CX580" s="15"/>
      <c r="CY580" s="15"/>
      <c r="CZ580" s="15"/>
      <c r="DA580" s="15"/>
      <c r="DB580" s="15"/>
      <c r="DC580" s="15"/>
      <c r="DD580" s="15"/>
      <c r="DE580" s="15"/>
      <c r="DF580" s="15"/>
      <c r="DG580" s="15"/>
      <c r="DH580" s="15"/>
      <c r="DI580" s="15"/>
      <c r="DJ580" s="15"/>
      <c r="DK580" s="15"/>
      <c r="DL580" s="15"/>
      <c r="DM580" s="15"/>
      <c r="DN580" s="15"/>
      <c r="DO580" s="15"/>
      <c r="DP580" s="15"/>
      <c r="DQ580" s="15"/>
      <c r="DR580" s="15"/>
      <c r="DS580" s="15"/>
      <c r="DT580" s="15"/>
      <c r="DU580" s="15"/>
      <c r="DV580" s="15"/>
      <c r="DW580" s="15"/>
      <c r="DX580" s="15"/>
    </row>
    <row r="581" spans="1:128" ht="26.4">
      <c r="A581" s="150"/>
      <c r="B581" s="292" t="str">
        <f>CONCATENATE(B578,".3")</f>
        <v>A.II.6.8.6.10.3</v>
      </c>
      <c r="C581" s="303" t="s">
        <v>845</v>
      </c>
      <c r="D581" s="283" t="s">
        <v>608</v>
      </c>
      <c r="E581" s="294">
        <v>4</v>
      </c>
      <c r="F581" s="151" t="s">
        <v>939</v>
      </c>
      <c r="G581" s="151" t="s">
        <v>384</v>
      </c>
      <c r="H581" s="151">
        <v>626.6</v>
      </c>
      <c r="I581" s="230" t="s">
        <v>380</v>
      </c>
      <c r="J581" s="151"/>
      <c r="K581" s="152"/>
      <c r="L581" s="153"/>
      <c r="M581" s="152"/>
      <c r="N581" s="153"/>
      <c r="O581" s="152">
        <v>70</v>
      </c>
      <c r="P581" s="152">
        <v>75</v>
      </c>
      <c r="Q581" s="154"/>
      <c r="R581" s="154"/>
      <c r="S581" s="152"/>
      <c r="T581" s="152"/>
      <c r="U581" s="152"/>
      <c r="V581" s="152"/>
      <c r="W581" s="152"/>
      <c r="X581" s="152"/>
      <c r="Y581" s="152"/>
      <c r="Z581" s="155"/>
      <c r="AA581" s="155"/>
      <c r="AB581" s="155"/>
      <c r="AC581" s="151"/>
      <c r="AD581" s="156"/>
      <c r="AE581" s="157"/>
      <c r="AF581" s="152"/>
      <c r="AG581" s="152"/>
      <c r="AH581" s="152"/>
      <c r="AI581" s="152"/>
      <c r="AJ581" s="152"/>
      <c r="AK581" s="152"/>
      <c r="AL581" s="152"/>
      <c r="AM581" s="152"/>
      <c r="AN581" s="152"/>
      <c r="AO581" s="152"/>
      <c r="AP581" s="152"/>
      <c r="AQ581" s="152"/>
      <c r="AR581" s="152"/>
      <c r="AS581" s="152"/>
      <c r="AT581" s="152"/>
      <c r="AU581" s="152"/>
      <c r="AV581" s="11"/>
      <c r="AW581" s="11"/>
      <c r="AX581" s="11"/>
      <c r="AY581" s="15"/>
      <c r="AZ581" s="15"/>
      <c r="BA581" s="15"/>
      <c r="BB581" s="15"/>
      <c r="BC581" s="15"/>
      <c r="BD581" s="15"/>
      <c r="BE581" s="15"/>
      <c r="BF581" s="15"/>
      <c r="BG581" s="15"/>
      <c r="BH581" s="15"/>
      <c r="BI581" s="15"/>
      <c r="BJ581" s="15"/>
      <c r="BK581" s="15"/>
      <c r="BL581" s="15"/>
      <c r="BM581" s="15"/>
      <c r="BN581" s="15"/>
      <c r="BO581" s="15"/>
      <c r="BP581" s="15"/>
      <c r="BQ581" s="15"/>
      <c r="BR581" s="15"/>
      <c r="BS581" s="15"/>
      <c r="BT581" s="15"/>
      <c r="BU581" s="15"/>
      <c r="BV581" s="15"/>
      <c r="BW581" s="15"/>
      <c r="BX581" s="15"/>
      <c r="BY581" s="15"/>
      <c r="BZ581" s="15"/>
      <c r="CA581" s="15"/>
      <c r="CB581" s="15"/>
      <c r="CC581" s="15"/>
      <c r="CD581" s="15"/>
      <c r="CE581" s="15"/>
      <c r="CF581" s="15"/>
      <c r="CG581" s="15"/>
      <c r="CH581" s="15"/>
      <c r="CI581" s="15"/>
      <c r="CJ581" s="15"/>
      <c r="CK581" s="15"/>
      <c r="CL581" s="15"/>
      <c r="CM581" s="15"/>
      <c r="CN581" s="15"/>
      <c r="CO581" s="15"/>
      <c r="CP581" s="15"/>
      <c r="CQ581" s="15"/>
      <c r="CR581" s="15"/>
      <c r="CS581" s="15"/>
      <c r="CT581" s="15"/>
      <c r="CU581" s="15"/>
      <c r="CV581" s="15"/>
      <c r="CW581" s="15"/>
      <c r="CX581" s="15"/>
      <c r="CY581" s="15"/>
      <c r="CZ581" s="15"/>
      <c r="DA581" s="15"/>
      <c r="DB581" s="15"/>
      <c r="DC581" s="15"/>
      <c r="DD581" s="15"/>
      <c r="DE581" s="15"/>
      <c r="DF581" s="15"/>
      <c r="DG581" s="15"/>
      <c r="DH581" s="15"/>
      <c r="DI581" s="15"/>
      <c r="DJ581" s="15"/>
      <c r="DK581" s="15"/>
      <c r="DL581" s="15"/>
      <c r="DM581" s="15"/>
      <c r="DN581" s="15"/>
      <c r="DO581" s="15"/>
      <c r="DP581" s="15"/>
      <c r="DQ581" s="15"/>
      <c r="DR581" s="15"/>
      <c r="DS581" s="15"/>
      <c r="DT581" s="15"/>
      <c r="DU581" s="15"/>
      <c r="DV581" s="15"/>
      <c r="DW581" s="15"/>
      <c r="DX581" s="15"/>
    </row>
    <row r="582" spans="1:128" ht="25.5" customHeight="1">
      <c r="A582" s="150"/>
      <c r="B582" s="292" t="str">
        <f>CONCATENATE(B578,".4")</f>
        <v>A.II.6.8.6.10.4</v>
      </c>
      <c r="C582" s="303" t="s">
        <v>846</v>
      </c>
      <c r="D582" s="283" t="s">
        <v>796</v>
      </c>
      <c r="E582" s="294">
        <v>1</v>
      </c>
      <c r="F582" s="151" t="s">
        <v>534</v>
      </c>
      <c r="G582" s="151"/>
      <c r="H582" s="151"/>
      <c r="I582" s="151"/>
      <c r="J582" s="151"/>
      <c r="K582" s="152"/>
      <c r="L582" s="153"/>
      <c r="M582" s="152"/>
      <c r="N582" s="153"/>
      <c r="O582" s="152"/>
      <c r="P582" s="152"/>
      <c r="Q582" s="154"/>
      <c r="R582" s="154"/>
      <c r="S582" s="152"/>
      <c r="T582" s="152"/>
      <c r="U582" s="152"/>
      <c r="V582" s="152"/>
      <c r="W582" s="152"/>
      <c r="X582" s="152"/>
      <c r="Y582" s="152"/>
      <c r="Z582" s="155"/>
      <c r="AA582" s="155"/>
      <c r="AB582" s="155"/>
      <c r="AC582" s="151"/>
      <c r="AD582" s="156"/>
      <c r="AE582" s="157"/>
      <c r="AF582" s="152"/>
      <c r="AG582" s="152"/>
      <c r="AH582" s="152"/>
      <c r="AI582" s="152"/>
      <c r="AJ582" s="152"/>
      <c r="AK582" s="152"/>
      <c r="AL582" s="152"/>
      <c r="AM582" s="152"/>
      <c r="AN582" s="152"/>
      <c r="AO582" s="152"/>
      <c r="AP582" s="152"/>
      <c r="AQ582" s="152"/>
      <c r="AR582" s="152"/>
      <c r="AS582" s="152"/>
      <c r="AT582" s="152"/>
      <c r="AU582" s="152"/>
      <c r="AV582" s="11"/>
      <c r="AW582" s="11"/>
      <c r="AX582" s="11"/>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5"/>
      <c r="BW582" s="15"/>
      <c r="BX582" s="15"/>
      <c r="BY582" s="15"/>
      <c r="BZ582" s="15"/>
      <c r="CA582" s="15"/>
      <c r="CB582" s="15"/>
      <c r="CC582" s="15"/>
      <c r="CD582" s="15"/>
      <c r="CE582" s="15"/>
      <c r="CF582" s="15"/>
      <c r="CG582" s="15"/>
      <c r="CH582" s="15"/>
      <c r="CI582" s="15"/>
      <c r="CJ582" s="15"/>
      <c r="CK582" s="15"/>
      <c r="CL582" s="15"/>
      <c r="CM582" s="15"/>
      <c r="CN582" s="15"/>
      <c r="CO582" s="15"/>
      <c r="CP582" s="15"/>
      <c r="CQ582" s="15"/>
      <c r="CR582" s="15"/>
      <c r="CS582" s="15"/>
      <c r="CT582" s="15"/>
      <c r="CU582" s="15"/>
      <c r="CV582" s="15"/>
      <c r="CW582" s="15"/>
      <c r="CX582" s="15"/>
      <c r="CY582" s="15"/>
      <c r="CZ582" s="15"/>
      <c r="DA582" s="15"/>
      <c r="DB582" s="15"/>
      <c r="DC582" s="15"/>
      <c r="DD582" s="15"/>
      <c r="DE582" s="15"/>
      <c r="DF582" s="15"/>
      <c r="DG582" s="15"/>
      <c r="DH582" s="15"/>
      <c r="DI582" s="15"/>
      <c r="DJ582" s="15"/>
      <c r="DK582" s="15"/>
      <c r="DL582" s="15"/>
      <c r="DM582" s="15"/>
      <c r="DN582" s="15"/>
      <c r="DO582" s="15"/>
      <c r="DP582" s="15"/>
      <c r="DQ582" s="15"/>
      <c r="DR582" s="15"/>
      <c r="DS582" s="15"/>
      <c r="DT582" s="15"/>
      <c r="DU582" s="15"/>
      <c r="DV582" s="15"/>
      <c r="DW582" s="15"/>
      <c r="DX582" s="15"/>
    </row>
    <row r="583" spans="1:128" ht="26.4">
      <c r="A583" s="150"/>
      <c r="B583" s="292" t="str">
        <f>CONCATENATE(B578,".5")</f>
        <v>A.II.6.8.6.10.5</v>
      </c>
      <c r="C583" s="303" t="s">
        <v>847</v>
      </c>
      <c r="D583" s="283" t="s">
        <v>608</v>
      </c>
      <c r="E583" s="294">
        <v>12</v>
      </c>
      <c r="F583" s="151" t="s">
        <v>939</v>
      </c>
      <c r="G583" s="151"/>
      <c r="H583" s="151"/>
      <c r="I583" s="151"/>
      <c r="J583" s="151"/>
      <c r="K583" s="152"/>
      <c r="L583" s="153"/>
      <c r="M583" s="152"/>
      <c r="N583" s="153"/>
      <c r="O583" s="152"/>
      <c r="P583" s="152"/>
      <c r="Q583" s="154"/>
      <c r="R583" s="154"/>
      <c r="S583" s="152"/>
      <c r="T583" s="152"/>
      <c r="U583" s="152"/>
      <c r="V583" s="152"/>
      <c r="W583" s="152"/>
      <c r="X583" s="152"/>
      <c r="Y583" s="152"/>
      <c r="Z583" s="155"/>
      <c r="AA583" s="155"/>
      <c r="AB583" s="155"/>
      <c r="AC583" s="151"/>
      <c r="AD583" s="156"/>
      <c r="AE583" s="157"/>
      <c r="AF583" s="152"/>
      <c r="AG583" s="152"/>
      <c r="AH583" s="152"/>
      <c r="AI583" s="152"/>
      <c r="AJ583" s="152"/>
      <c r="AK583" s="152"/>
      <c r="AL583" s="152"/>
      <c r="AM583" s="152"/>
      <c r="AN583" s="152"/>
      <c r="AO583" s="152"/>
      <c r="AP583" s="152"/>
      <c r="AQ583" s="152"/>
      <c r="AR583" s="152"/>
      <c r="AS583" s="152"/>
      <c r="AT583" s="152"/>
      <c r="AU583" s="152"/>
      <c r="AV583" s="11"/>
      <c r="AW583" s="11"/>
      <c r="AX583" s="11"/>
      <c r="AY583" s="15"/>
      <c r="AZ583" s="15"/>
      <c r="BA583" s="15"/>
      <c r="BB583" s="15"/>
      <c r="BC583" s="15"/>
      <c r="BD583" s="15"/>
      <c r="BE583" s="15"/>
      <c r="BF583" s="15"/>
      <c r="BG583" s="15"/>
      <c r="BH583" s="15"/>
      <c r="BI583" s="15"/>
      <c r="BJ583" s="15"/>
      <c r="BK583" s="15"/>
      <c r="BL583" s="15"/>
      <c r="BM583" s="15"/>
      <c r="BN583" s="15"/>
      <c r="BO583" s="15"/>
      <c r="BP583" s="15"/>
      <c r="BQ583" s="15"/>
      <c r="BR583" s="15"/>
      <c r="BS583" s="15"/>
      <c r="BT583" s="15"/>
      <c r="BU583" s="15"/>
      <c r="BV583" s="15"/>
      <c r="BW583" s="15"/>
      <c r="BX583" s="15"/>
      <c r="BY583" s="15"/>
      <c r="BZ583" s="15"/>
      <c r="CA583" s="15"/>
      <c r="CB583" s="15"/>
      <c r="CC583" s="15"/>
      <c r="CD583" s="15"/>
      <c r="CE583" s="15"/>
      <c r="CF583" s="15"/>
      <c r="CG583" s="15"/>
      <c r="CH583" s="15"/>
      <c r="CI583" s="15"/>
      <c r="CJ583" s="15"/>
      <c r="CK583" s="15"/>
      <c r="CL583" s="15"/>
      <c r="CM583" s="15"/>
      <c r="CN583" s="15"/>
      <c r="CO583" s="15"/>
      <c r="CP583" s="15"/>
      <c r="CQ583" s="15"/>
      <c r="CR583" s="15"/>
      <c r="CS583" s="15"/>
      <c r="CT583" s="15"/>
      <c r="CU583" s="15"/>
      <c r="CV583" s="15"/>
      <c r="CW583" s="15"/>
      <c r="CX583" s="15"/>
      <c r="CY583" s="15"/>
      <c r="CZ583" s="15"/>
      <c r="DA583" s="15"/>
      <c r="DB583" s="15"/>
      <c r="DC583" s="15"/>
      <c r="DD583" s="15"/>
      <c r="DE583" s="15"/>
      <c r="DF583" s="15"/>
      <c r="DG583" s="15"/>
      <c r="DH583" s="15"/>
      <c r="DI583" s="15"/>
      <c r="DJ583" s="15"/>
      <c r="DK583" s="15"/>
      <c r="DL583" s="15"/>
      <c r="DM583" s="15"/>
      <c r="DN583" s="15"/>
      <c r="DO583" s="15"/>
      <c r="DP583" s="15"/>
      <c r="DQ583" s="15"/>
      <c r="DR583" s="15"/>
      <c r="DS583" s="15"/>
      <c r="DT583" s="15"/>
      <c r="DU583" s="15"/>
      <c r="DV583" s="15"/>
      <c r="DW583" s="15"/>
      <c r="DX583" s="15"/>
    </row>
    <row r="584" spans="1:128" ht="17.25" customHeight="1">
      <c r="A584" s="150"/>
      <c r="B584" s="288" t="str">
        <f>+CONCATENATE(LEFT(B499,LEN(B499)-1),VALUE(RIGHT(B499,1))+1)</f>
        <v>A.II.6.9</v>
      </c>
      <c r="C584" s="320" t="s">
        <v>899</v>
      </c>
      <c r="D584" s="279"/>
      <c r="E584" s="279"/>
      <c r="F584" s="151" t="s">
        <v>534</v>
      </c>
      <c r="G584" s="151"/>
      <c r="H584" s="151"/>
      <c r="I584" s="151"/>
      <c r="J584" s="151"/>
      <c r="K584" s="152"/>
      <c r="L584" s="153"/>
      <c r="M584" s="152"/>
      <c r="N584" s="153"/>
      <c r="O584" s="152"/>
      <c r="P584" s="152"/>
      <c r="Q584" s="154"/>
      <c r="R584" s="154"/>
      <c r="S584" s="152"/>
      <c r="T584" s="152"/>
      <c r="U584" s="152"/>
      <c r="V584" s="152"/>
      <c r="W584" s="152"/>
      <c r="X584" s="152"/>
      <c r="Y584" s="152"/>
      <c r="Z584" s="155"/>
      <c r="AA584" s="155"/>
      <c r="AB584" s="155"/>
      <c r="AC584" s="151"/>
      <c r="AD584" s="156"/>
      <c r="AE584" s="157"/>
      <c r="AF584" s="152"/>
      <c r="AG584" s="152"/>
      <c r="AH584" s="152"/>
      <c r="AI584" s="152"/>
      <c r="AJ584" s="152"/>
      <c r="AK584" s="152"/>
      <c r="AL584" s="152"/>
      <c r="AM584" s="152"/>
      <c r="AN584" s="152"/>
      <c r="AO584" s="152"/>
      <c r="AP584" s="152"/>
      <c r="AQ584" s="152"/>
      <c r="AR584" s="152"/>
      <c r="AS584" s="152"/>
      <c r="AT584" s="152"/>
      <c r="AU584" s="152"/>
      <c r="AV584" s="11"/>
      <c r="AW584" s="11"/>
      <c r="AX584" s="11"/>
      <c r="AY584" s="15"/>
      <c r="AZ584" s="15"/>
      <c r="BA584" s="15"/>
      <c r="BB584" s="15"/>
      <c r="BC584" s="15"/>
      <c r="BD584" s="15"/>
      <c r="BE584" s="15"/>
      <c r="BF584" s="15"/>
      <c r="BG584" s="15"/>
      <c r="BH584" s="15"/>
      <c r="BI584" s="15"/>
      <c r="BJ584" s="15"/>
      <c r="BK584" s="15"/>
      <c r="BL584" s="15"/>
      <c r="BM584" s="15"/>
      <c r="BN584" s="15"/>
      <c r="BO584" s="15"/>
      <c r="BP584" s="15"/>
      <c r="BQ584" s="15"/>
      <c r="BR584" s="15"/>
      <c r="BS584" s="15"/>
      <c r="BT584" s="15"/>
      <c r="BU584" s="15"/>
      <c r="BV584" s="15"/>
      <c r="BW584" s="15"/>
      <c r="BX584" s="15"/>
      <c r="BY584" s="15"/>
      <c r="BZ584" s="15"/>
      <c r="CA584" s="15"/>
      <c r="CB584" s="15"/>
      <c r="CC584" s="15"/>
      <c r="CD584" s="15"/>
      <c r="CE584" s="15"/>
      <c r="CF584" s="15"/>
      <c r="CG584" s="15"/>
      <c r="CH584" s="15"/>
      <c r="CI584" s="15"/>
      <c r="CJ584" s="15"/>
      <c r="CK584" s="15"/>
      <c r="CL584" s="15"/>
      <c r="CM584" s="15"/>
      <c r="CN584" s="15"/>
      <c r="CO584" s="15"/>
      <c r="CP584" s="15"/>
      <c r="CQ584" s="15"/>
      <c r="CR584" s="15"/>
      <c r="CS584" s="15"/>
      <c r="CT584" s="15"/>
      <c r="CU584" s="15"/>
      <c r="CV584" s="15"/>
      <c r="CW584" s="15"/>
      <c r="CX584" s="15"/>
      <c r="CY584" s="15"/>
      <c r="CZ584" s="15"/>
      <c r="DA584" s="15"/>
      <c r="DB584" s="15"/>
      <c r="DC584" s="15"/>
      <c r="DD584" s="15"/>
      <c r="DE584" s="15"/>
      <c r="DF584" s="15"/>
      <c r="DG584" s="15"/>
      <c r="DH584" s="15"/>
      <c r="DI584" s="15"/>
      <c r="DJ584" s="15"/>
      <c r="DK584" s="15"/>
      <c r="DL584" s="15"/>
      <c r="DM584" s="15"/>
      <c r="DN584" s="15"/>
      <c r="DO584" s="15"/>
      <c r="DP584" s="15"/>
      <c r="DQ584" s="15"/>
      <c r="DR584" s="15"/>
      <c r="DS584" s="15"/>
      <c r="DT584" s="15"/>
      <c r="DU584" s="15"/>
      <c r="DV584" s="15"/>
      <c r="DW584" s="15"/>
      <c r="DX584" s="15"/>
    </row>
    <row r="585" spans="1:128" ht="17.25" customHeight="1">
      <c r="A585" s="150"/>
      <c r="B585" s="292" t="str">
        <f>CONCATENATE(B584,".1")</f>
        <v>A.II.6.9.1</v>
      </c>
      <c r="C585" s="277" t="s">
        <v>663</v>
      </c>
      <c r="D585" s="278">
        <v>0</v>
      </c>
      <c r="E585" s="294">
        <v>0</v>
      </c>
      <c r="F585" s="151" t="s">
        <v>534</v>
      </c>
      <c r="G585" s="151"/>
      <c r="H585" s="151"/>
      <c r="I585" s="151"/>
      <c r="J585" s="151"/>
      <c r="K585" s="152"/>
      <c r="L585" s="153"/>
      <c r="M585" s="152"/>
      <c r="N585" s="153"/>
      <c r="O585" s="152"/>
      <c r="P585" s="152"/>
      <c r="Q585" s="154"/>
      <c r="R585" s="154"/>
      <c r="S585" s="152"/>
      <c r="T585" s="152"/>
      <c r="U585" s="152"/>
      <c r="V585" s="152"/>
      <c r="W585" s="152"/>
      <c r="X585" s="152"/>
      <c r="Y585" s="152"/>
      <c r="Z585" s="155"/>
      <c r="AA585" s="155"/>
      <c r="AB585" s="155"/>
      <c r="AC585" s="151"/>
      <c r="AD585" s="156"/>
      <c r="AE585" s="157"/>
      <c r="AF585" s="152"/>
      <c r="AG585" s="152"/>
      <c r="AH585" s="152"/>
      <c r="AI585" s="152"/>
      <c r="AJ585" s="152"/>
      <c r="AK585" s="152"/>
      <c r="AL585" s="152"/>
      <c r="AM585" s="152"/>
      <c r="AN585" s="152"/>
      <c r="AO585" s="152"/>
      <c r="AP585" s="152"/>
      <c r="AQ585" s="152"/>
      <c r="AR585" s="152"/>
      <c r="AS585" s="152"/>
      <c r="AT585" s="152"/>
      <c r="AU585" s="152"/>
      <c r="AV585" s="11"/>
      <c r="AW585" s="11"/>
      <c r="AX585" s="11"/>
      <c r="AY585" s="15"/>
      <c r="AZ585" s="15"/>
      <c r="BA585" s="15"/>
      <c r="BB585" s="15"/>
      <c r="BC585" s="15"/>
      <c r="BD585" s="15"/>
      <c r="BE585" s="15"/>
      <c r="BF585" s="15"/>
      <c r="BG585" s="15"/>
      <c r="BH585" s="15"/>
      <c r="BI585" s="15"/>
      <c r="BJ585" s="15"/>
      <c r="BK585" s="15"/>
      <c r="BL585" s="15"/>
      <c r="BM585" s="15"/>
      <c r="BN585" s="15"/>
      <c r="BO585" s="15"/>
      <c r="BP585" s="15"/>
      <c r="BQ585" s="15"/>
      <c r="BR585" s="15"/>
      <c r="BS585" s="15"/>
      <c r="BT585" s="15"/>
      <c r="BU585" s="15"/>
      <c r="BV585" s="15"/>
      <c r="BW585" s="15"/>
      <c r="BX585" s="15"/>
      <c r="BY585" s="15"/>
      <c r="BZ585" s="15"/>
      <c r="CA585" s="15"/>
      <c r="CB585" s="15"/>
      <c r="CC585" s="15"/>
      <c r="CD585" s="15"/>
      <c r="CE585" s="15"/>
      <c r="CF585" s="15"/>
      <c r="CG585" s="15"/>
      <c r="CH585" s="15"/>
      <c r="CI585" s="15"/>
      <c r="CJ585" s="15"/>
      <c r="CK585" s="15"/>
      <c r="CL585" s="15"/>
      <c r="CM585" s="15"/>
      <c r="CN585" s="15"/>
      <c r="CO585" s="15"/>
      <c r="CP585" s="15"/>
      <c r="CQ585" s="15"/>
      <c r="CR585" s="15"/>
      <c r="CS585" s="15"/>
      <c r="CT585" s="15"/>
      <c r="CU585" s="15"/>
      <c r="CV585" s="15"/>
      <c r="CW585" s="15"/>
      <c r="CX585" s="15"/>
      <c r="CY585" s="15"/>
      <c r="CZ585" s="15"/>
      <c r="DA585" s="15"/>
      <c r="DB585" s="15"/>
      <c r="DC585" s="15"/>
      <c r="DD585" s="15"/>
      <c r="DE585" s="15"/>
      <c r="DF585" s="15"/>
      <c r="DG585" s="15"/>
      <c r="DH585" s="15"/>
      <c r="DI585" s="15"/>
      <c r="DJ585" s="15"/>
      <c r="DK585" s="15"/>
      <c r="DL585" s="15"/>
      <c r="DM585" s="15"/>
      <c r="DN585" s="15"/>
      <c r="DO585" s="15"/>
      <c r="DP585" s="15"/>
      <c r="DQ585" s="15"/>
      <c r="DR585" s="15"/>
      <c r="DS585" s="15"/>
      <c r="DT585" s="15"/>
      <c r="DU585" s="15"/>
      <c r="DV585" s="15"/>
      <c r="DW585" s="15"/>
      <c r="DX585" s="15"/>
    </row>
    <row r="586" spans="1:128" ht="153" customHeight="1">
      <c r="A586" s="150"/>
      <c r="B586" s="292" t="str">
        <f>CONCATENATE(B585,".1")</f>
        <v>A.II.6.9.1.1</v>
      </c>
      <c r="C586" s="277" t="s">
        <v>900</v>
      </c>
      <c r="D586" s="278" t="s">
        <v>630</v>
      </c>
      <c r="E586" s="294">
        <f>7.3*45.81</f>
        <v>334.41300000000001</v>
      </c>
      <c r="F586" s="151" t="s">
        <v>517</v>
      </c>
      <c r="G586" s="151"/>
      <c r="H586" s="151"/>
      <c r="I586" s="151"/>
      <c r="J586" s="151"/>
      <c r="K586" s="152"/>
      <c r="L586" s="153"/>
      <c r="M586" s="152"/>
      <c r="N586" s="153"/>
      <c r="O586" s="152"/>
      <c r="P586" s="152"/>
      <c r="Q586" s="154"/>
      <c r="R586" s="154"/>
      <c r="S586" s="152"/>
      <c r="T586" s="152"/>
      <c r="U586" s="152"/>
      <c r="V586" s="152"/>
      <c r="W586" s="152"/>
      <c r="X586" s="152"/>
      <c r="Y586" s="152"/>
      <c r="Z586" s="155"/>
      <c r="AA586" s="155"/>
      <c r="AB586" s="155"/>
      <c r="AC586" s="151"/>
      <c r="AD586" s="156"/>
      <c r="AE586" s="157"/>
      <c r="AF586" s="152"/>
      <c r="AG586" s="152"/>
      <c r="AH586" s="152"/>
      <c r="AI586" s="152"/>
      <c r="AJ586" s="152"/>
      <c r="AK586" s="152"/>
      <c r="AL586" s="152"/>
      <c r="AM586" s="152"/>
      <c r="AN586" s="152"/>
      <c r="AO586" s="152"/>
      <c r="AP586" s="152"/>
      <c r="AQ586" s="152"/>
      <c r="AR586" s="152"/>
      <c r="AS586" s="152"/>
      <c r="AT586" s="152"/>
      <c r="AU586" s="152"/>
      <c r="AV586" s="11"/>
      <c r="AW586" s="11"/>
      <c r="AX586" s="11"/>
      <c r="AY586" s="15"/>
      <c r="AZ586" s="15"/>
      <c r="BA586" s="15"/>
      <c r="BB586" s="15"/>
      <c r="BC586" s="15"/>
      <c r="BD586" s="15"/>
      <c r="BE586" s="15"/>
      <c r="BF586" s="15"/>
      <c r="BG586" s="15"/>
      <c r="BH586" s="15"/>
      <c r="BI586" s="15"/>
      <c r="BJ586" s="15"/>
      <c r="BK586" s="15"/>
      <c r="BL586" s="15"/>
      <c r="BM586" s="15"/>
      <c r="BN586" s="15"/>
      <c r="BO586" s="15"/>
      <c r="BP586" s="15"/>
      <c r="BQ586" s="15"/>
      <c r="BR586" s="15"/>
      <c r="BS586" s="15"/>
      <c r="BT586" s="15"/>
      <c r="BU586" s="15"/>
      <c r="BV586" s="15"/>
      <c r="BW586" s="15"/>
      <c r="BX586" s="15"/>
      <c r="BY586" s="15"/>
      <c r="BZ586" s="15"/>
      <c r="CA586" s="15"/>
      <c r="CB586" s="15"/>
      <c r="CC586" s="15"/>
      <c r="CD586" s="15"/>
      <c r="CE586" s="15"/>
      <c r="CF586" s="15"/>
      <c r="CG586" s="15"/>
      <c r="CH586" s="15"/>
      <c r="CI586" s="15"/>
      <c r="CJ586" s="15"/>
      <c r="CK586" s="15"/>
      <c r="CL586" s="15"/>
      <c r="CM586" s="15"/>
      <c r="CN586" s="15"/>
      <c r="CO586" s="15"/>
      <c r="CP586" s="15"/>
      <c r="CQ586" s="15"/>
      <c r="CR586" s="15"/>
      <c r="CS586" s="15"/>
      <c r="CT586" s="15"/>
      <c r="CU586" s="15"/>
      <c r="CV586" s="15"/>
      <c r="CW586" s="15"/>
      <c r="CX586" s="15"/>
      <c r="CY586" s="15"/>
      <c r="CZ586" s="15"/>
      <c r="DA586" s="15"/>
      <c r="DB586" s="15"/>
      <c r="DC586" s="15"/>
      <c r="DD586" s="15"/>
      <c r="DE586" s="15"/>
      <c r="DF586" s="15"/>
      <c r="DG586" s="15"/>
      <c r="DH586" s="15"/>
      <c r="DI586" s="15"/>
      <c r="DJ586" s="15"/>
      <c r="DK586" s="15"/>
      <c r="DL586" s="15"/>
      <c r="DM586" s="15"/>
      <c r="DN586" s="15"/>
      <c r="DO586" s="15"/>
      <c r="DP586" s="15"/>
      <c r="DQ586" s="15"/>
      <c r="DR586" s="15"/>
      <c r="DS586" s="15"/>
      <c r="DT586" s="15"/>
      <c r="DU586" s="15"/>
      <c r="DV586" s="15"/>
      <c r="DW586" s="15"/>
      <c r="DX586" s="15"/>
    </row>
    <row r="587" spans="1:128" ht="76.5" customHeight="1">
      <c r="A587" s="150"/>
      <c r="B587" s="292" t="str">
        <f>CONCATENATE(B586,".2")</f>
        <v>A.II.6.9.1.1.2</v>
      </c>
      <c r="C587" s="277" t="s">
        <v>665</v>
      </c>
      <c r="D587" s="278" t="s">
        <v>630</v>
      </c>
      <c r="E587" s="279">
        <f>7.3*37.11</f>
        <v>270.90299999999996</v>
      </c>
      <c r="F587" s="151" t="s">
        <v>524</v>
      </c>
      <c r="G587" s="151" t="s">
        <v>589</v>
      </c>
      <c r="H587" s="151">
        <v>2500</v>
      </c>
      <c r="I587" s="151"/>
      <c r="J587" s="151"/>
      <c r="K587" s="152"/>
      <c r="L587" s="153"/>
      <c r="M587" s="152"/>
      <c r="N587" s="153"/>
      <c r="O587" s="152"/>
      <c r="P587" s="152"/>
      <c r="Q587" s="154"/>
      <c r="R587" s="154"/>
      <c r="S587" s="152"/>
      <c r="T587" s="152"/>
      <c r="U587" s="152"/>
      <c r="V587" s="152"/>
      <c r="W587" s="152"/>
      <c r="X587" s="152"/>
      <c r="Y587" s="152"/>
      <c r="Z587" s="155"/>
      <c r="AA587" s="155"/>
      <c r="AB587" s="155"/>
      <c r="AC587" s="151"/>
      <c r="AD587" s="156"/>
      <c r="AE587" s="157"/>
      <c r="AF587" s="152"/>
      <c r="AG587" s="152"/>
      <c r="AH587" s="152"/>
      <c r="AI587" s="152"/>
      <c r="AJ587" s="152"/>
      <c r="AK587" s="152"/>
      <c r="AL587" s="152"/>
      <c r="AM587" s="152"/>
      <c r="AN587" s="152"/>
      <c r="AO587" s="152"/>
      <c r="AP587" s="152"/>
      <c r="AQ587" s="152"/>
      <c r="AR587" s="152"/>
      <c r="AS587" s="152"/>
      <c r="AT587" s="152"/>
      <c r="AU587" s="152"/>
      <c r="AV587" s="11"/>
      <c r="AW587" s="11"/>
      <c r="AX587" s="11"/>
      <c r="AY587" s="15"/>
      <c r="AZ587" s="15"/>
      <c r="BA587" s="15"/>
      <c r="BB587" s="15"/>
      <c r="BC587" s="15"/>
      <c r="BD587" s="15"/>
      <c r="BE587" s="15"/>
      <c r="BF587" s="15"/>
      <c r="BG587" s="15"/>
      <c r="BH587" s="15"/>
      <c r="BI587" s="15"/>
      <c r="BJ587" s="15"/>
      <c r="BK587" s="15"/>
      <c r="BL587" s="15"/>
      <c r="BM587" s="15"/>
      <c r="BN587" s="15"/>
      <c r="BO587" s="15"/>
      <c r="BP587" s="15"/>
      <c r="BQ587" s="15"/>
      <c r="BR587" s="15"/>
      <c r="BS587" s="15"/>
      <c r="BT587" s="15"/>
      <c r="BU587" s="15"/>
      <c r="BV587" s="15"/>
      <c r="BW587" s="15"/>
      <c r="BX587" s="15"/>
      <c r="BY587" s="15"/>
      <c r="BZ587" s="15"/>
      <c r="CA587" s="15"/>
      <c r="CB587" s="15"/>
      <c r="CC587" s="15"/>
      <c r="CD587" s="15"/>
      <c r="CE587" s="15"/>
      <c r="CF587" s="15"/>
      <c r="CG587" s="15"/>
      <c r="CH587" s="15"/>
      <c r="CI587" s="15"/>
      <c r="CJ587" s="15"/>
      <c r="CK587" s="15"/>
      <c r="CL587" s="15"/>
      <c r="CM587" s="15"/>
      <c r="CN587" s="15"/>
      <c r="CO587" s="15"/>
      <c r="CP587" s="15"/>
      <c r="CQ587" s="15"/>
      <c r="CR587" s="15"/>
      <c r="CS587" s="15"/>
      <c r="CT587" s="15"/>
      <c r="CU587" s="15"/>
      <c r="CV587" s="15"/>
      <c r="CW587" s="15"/>
      <c r="CX587" s="15"/>
      <c r="CY587" s="15"/>
      <c r="CZ587" s="15"/>
      <c r="DA587" s="15"/>
      <c r="DB587" s="15"/>
      <c r="DC587" s="15"/>
      <c r="DD587" s="15"/>
      <c r="DE587" s="15"/>
      <c r="DF587" s="15"/>
      <c r="DG587" s="15"/>
      <c r="DH587" s="15"/>
      <c r="DI587" s="15"/>
      <c r="DJ587" s="15"/>
      <c r="DK587" s="15"/>
      <c r="DL587" s="15"/>
      <c r="DM587" s="15"/>
      <c r="DN587" s="15"/>
      <c r="DO587" s="15"/>
      <c r="DP587" s="15"/>
      <c r="DQ587" s="15"/>
      <c r="DR587" s="15"/>
      <c r="DS587" s="15"/>
      <c r="DT587" s="15"/>
      <c r="DU587" s="15"/>
      <c r="DV587" s="15"/>
      <c r="DW587" s="15"/>
      <c r="DX587" s="15"/>
    </row>
    <row r="588" spans="1:128" ht="63.75" customHeight="1">
      <c r="A588" s="150"/>
      <c r="B588" s="292" t="str">
        <f>CONCATENATE(B587,".3")</f>
        <v>A.II.6.9.1.1.2.3</v>
      </c>
      <c r="C588" s="277" t="s">
        <v>638</v>
      </c>
      <c r="D588" s="278" t="s">
        <v>630</v>
      </c>
      <c r="E588" s="279">
        <v>63.51</v>
      </c>
      <c r="F588" s="151" t="s">
        <v>517</v>
      </c>
      <c r="G588" s="151"/>
      <c r="H588" s="151"/>
      <c r="I588" s="151"/>
      <c r="J588" s="151"/>
      <c r="K588" s="152"/>
      <c r="L588" s="153"/>
      <c r="M588" s="152"/>
      <c r="N588" s="153"/>
      <c r="O588" s="152"/>
      <c r="P588" s="152"/>
      <c r="Q588" s="154"/>
      <c r="R588" s="154"/>
      <c r="S588" s="152"/>
      <c r="T588" s="152"/>
      <c r="U588" s="152"/>
      <c r="V588" s="152"/>
      <c r="W588" s="152"/>
      <c r="X588" s="152"/>
      <c r="Y588" s="152"/>
      <c r="Z588" s="155"/>
      <c r="AA588" s="155"/>
      <c r="AB588" s="155"/>
      <c r="AC588" s="151"/>
      <c r="AD588" s="156"/>
      <c r="AE588" s="157"/>
      <c r="AF588" s="152"/>
      <c r="AG588" s="152"/>
      <c r="AH588" s="152"/>
      <c r="AI588" s="152"/>
      <c r="AJ588" s="152"/>
      <c r="AK588" s="152"/>
      <c r="AL588" s="152"/>
      <c r="AM588" s="152"/>
      <c r="AN588" s="152"/>
      <c r="AO588" s="152"/>
      <c r="AP588" s="152"/>
      <c r="AQ588" s="152"/>
      <c r="AR588" s="152"/>
      <c r="AS588" s="152"/>
      <c r="AT588" s="152"/>
      <c r="AU588" s="152"/>
      <c r="AV588" s="11"/>
      <c r="AW588" s="11"/>
      <c r="AX588" s="11"/>
      <c r="AY588" s="15"/>
      <c r="AZ588" s="15"/>
      <c r="BA588" s="15"/>
      <c r="BB588" s="15"/>
      <c r="BC588" s="15"/>
      <c r="BD588" s="15"/>
      <c r="BE588" s="15"/>
      <c r="BF588" s="15"/>
      <c r="BG588" s="15"/>
      <c r="BH588" s="15"/>
      <c r="BI588" s="15"/>
      <c r="BJ588" s="15"/>
      <c r="BK588" s="15"/>
      <c r="BL588" s="15"/>
      <c r="BM588" s="15"/>
      <c r="BN588" s="15"/>
      <c r="BO588" s="15"/>
      <c r="BP588" s="15"/>
      <c r="BQ588" s="15"/>
      <c r="BR588" s="15"/>
      <c r="BS588" s="15"/>
      <c r="BT588" s="15"/>
      <c r="BU588" s="15"/>
      <c r="BV588" s="15"/>
      <c r="BW588" s="15"/>
      <c r="BX588" s="15"/>
      <c r="BY588" s="15"/>
      <c r="BZ588" s="15"/>
      <c r="CA588" s="15"/>
      <c r="CB588" s="15"/>
      <c r="CC588" s="15"/>
      <c r="CD588" s="15"/>
      <c r="CE588" s="15"/>
      <c r="CF588" s="15"/>
      <c r="CG588" s="15"/>
      <c r="CH588" s="15"/>
      <c r="CI588" s="15"/>
      <c r="CJ588" s="15"/>
      <c r="CK588" s="15"/>
      <c r="CL588" s="15"/>
      <c r="CM588" s="15"/>
      <c r="CN588" s="15"/>
      <c r="CO588" s="15"/>
      <c r="CP588" s="15"/>
      <c r="CQ588" s="15"/>
      <c r="CR588" s="15"/>
      <c r="CS588" s="15"/>
      <c r="CT588" s="15"/>
      <c r="CU588" s="15"/>
      <c r="CV588" s="15"/>
      <c r="CW588" s="15"/>
      <c r="CX588" s="15"/>
      <c r="CY588" s="15"/>
      <c r="CZ588" s="15"/>
      <c r="DA588" s="15"/>
      <c r="DB588" s="15"/>
      <c r="DC588" s="15"/>
      <c r="DD588" s="15"/>
      <c r="DE588" s="15"/>
      <c r="DF588" s="15"/>
      <c r="DG588" s="15"/>
      <c r="DH588" s="15"/>
      <c r="DI588" s="15"/>
      <c r="DJ588" s="15"/>
      <c r="DK588" s="15"/>
      <c r="DL588" s="15"/>
      <c r="DM588" s="15"/>
      <c r="DN588" s="15"/>
      <c r="DO588" s="15"/>
      <c r="DP588" s="15"/>
      <c r="DQ588" s="15"/>
      <c r="DR588" s="15"/>
      <c r="DS588" s="15"/>
      <c r="DT588" s="15"/>
      <c r="DU588" s="15"/>
      <c r="DV588" s="15"/>
      <c r="DW588" s="15"/>
      <c r="DX588" s="15"/>
    </row>
    <row r="589" spans="1:128" ht="17.25" customHeight="1">
      <c r="A589" s="150"/>
      <c r="B589" s="280" t="str">
        <f>+CONCATENATE(LEFT(B585,LEN(B585)-1),VALUE(RIGHT(B585,1))+1)</f>
        <v>A.II.6.9.2</v>
      </c>
      <c r="C589" s="277" t="s">
        <v>666</v>
      </c>
      <c r="D589" s="278">
        <v>0</v>
      </c>
      <c r="E589" s="279"/>
      <c r="F589" s="151" t="s">
        <v>534</v>
      </c>
      <c r="G589" s="151"/>
      <c r="H589" s="151"/>
      <c r="I589" s="151"/>
      <c r="J589" s="151"/>
      <c r="K589" s="152"/>
      <c r="L589" s="153"/>
      <c r="M589" s="152"/>
      <c r="N589" s="153"/>
      <c r="O589" s="152"/>
      <c r="P589" s="152"/>
      <c r="Q589" s="154"/>
      <c r="R589" s="154"/>
      <c r="S589" s="152"/>
      <c r="T589" s="152"/>
      <c r="U589" s="152"/>
      <c r="V589" s="152"/>
      <c r="W589" s="152"/>
      <c r="X589" s="152"/>
      <c r="Y589" s="152"/>
      <c r="Z589" s="155"/>
      <c r="AA589" s="155"/>
      <c r="AB589" s="155"/>
      <c r="AC589" s="151"/>
      <c r="AD589" s="156"/>
      <c r="AE589" s="157"/>
      <c r="AF589" s="152"/>
      <c r="AG589" s="152"/>
      <c r="AH589" s="152"/>
      <c r="AI589" s="152"/>
      <c r="AJ589" s="152"/>
      <c r="AK589" s="152"/>
      <c r="AL589" s="152"/>
      <c r="AM589" s="152"/>
      <c r="AN589" s="152"/>
      <c r="AO589" s="152"/>
      <c r="AP589" s="152"/>
      <c r="AQ589" s="152"/>
      <c r="AR589" s="152"/>
      <c r="AS589" s="152"/>
      <c r="AT589" s="152"/>
      <c r="AU589" s="152"/>
      <c r="AV589" s="11"/>
      <c r="AW589" s="11"/>
      <c r="AX589" s="11"/>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row>
    <row r="590" spans="1:128" ht="39.6">
      <c r="A590" s="150"/>
      <c r="B590" s="292" t="str">
        <f>CONCATENATE(B589,".1")</f>
        <v>A.II.6.9.2.1</v>
      </c>
      <c r="C590" s="277" t="s">
        <v>704</v>
      </c>
      <c r="D590" s="278" t="s">
        <v>623</v>
      </c>
      <c r="E590" s="279">
        <f>2*7.3*2.9</f>
        <v>42.339999999999996</v>
      </c>
      <c r="F590" s="151" t="s">
        <v>939</v>
      </c>
      <c r="G590" s="151"/>
      <c r="H590" s="151"/>
      <c r="I590" s="151"/>
      <c r="J590" s="151"/>
      <c r="K590" s="152"/>
      <c r="L590" s="153"/>
      <c r="M590" s="152"/>
      <c r="N590" s="153"/>
      <c r="O590" s="152"/>
      <c r="P590" s="152"/>
      <c r="Q590" s="154"/>
      <c r="R590" s="154"/>
      <c r="S590" s="152"/>
      <c r="T590" s="152"/>
      <c r="U590" s="152"/>
      <c r="V590" s="152"/>
      <c r="W590" s="152"/>
      <c r="X590" s="152"/>
      <c r="Y590" s="152"/>
      <c r="Z590" s="155"/>
      <c r="AA590" s="155"/>
      <c r="AB590" s="155"/>
      <c r="AC590" s="151"/>
      <c r="AD590" s="156"/>
      <c r="AE590" s="157"/>
      <c r="AF590" s="152"/>
      <c r="AG590" s="152"/>
      <c r="AH590" s="152"/>
      <c r="AI590" s="152"/>
      <c r="AJ590" s="152"/>
      <c r="AK590" s="152"/>
      <c r="AL590" s="152"/>
      <c r="AM590" s="152"/>
      <c r="AN590" s="152"/>
      <c r="AO590" s="152"/>
      <c r="AP590" s="152"/>
      <c r="AQ590" s="152"/>
      <c r="AR590" s="152"/>
      <c r="AS590" s="152"/>
      <c r="AT590" s="152"/>
      <c r="AU590" s="152"/>
      <c r="AV590" s="11"/>
      <c r="AW590" s="11"/>
      <c r="AX590" s="11"/>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row>
    <row r="591" spans="1:128" ht="66">
      <c r="A591" s="150"/>
      <c r="B591" s="292" t="str">
        <f>CONCATENATE(B589,".2")</f>
        <v>A.II.6.9.2.2</v>
      </c>
      <c r="C591" s="277" t="s">
        <v>860</v>
      </c>
      <c r="D591" s="278" t="s">
        <v>630</v>
      </c>
      <c r="E591" s="279">
        <f>2*7.3*2.9*1.5</f>
        <v>63.509999999999991</v>
      </c>
      <c r="F591" s="151" t="s">
        <v>939</v>
      </c>
      <c r="G591" s="151" t="s">
        <v>467</v>
      </c>
      <c r="H591" s="151">
        <v>2500</v>
      </c>
      <c r="I591" s="151" t="s">
        <v>366</v>
      </c>
      <c r="J591" s="151">
        <f>(H591*E591)/1000</f>
        <v>158.77499999999998</v>
      </c>
      <c r="K591" s="152"/>
      <c r="L591" s="153">
        <f>J591</f>
        <v>158.77499999999998</v>
      </c>
      <c r="M591" s="152" t="s">
        <v>510</v>
      </c>
      <c r="N591" s="153">
        <f>0.1*E591</f>
        <v>6.3509999999999991</v>
      </c>
      <c r="O591" s="152">
        <v>10</v>
      </c>
      <c r="P591" s="152"/>
      <c r="Q591" s="154"/>
      <c r="R591" s="154"/>
      <c r="S591" s="152"/>
      <c r="T591" s="152"/>
      <c r="U591" s="152"/>
      <c r="V591" s="152"/>
      <c r="W591" s="152"/>
      <c r="X591" s="152"/>
      <c r="Y591" s="152"/>
      <c r="Z591" s="155"/>
      <c r="AA591" s="155"/>
      <c r="AB591" s="155"/>
      <c r="AC591" s="151"/>
      <c r="AD591" s="156"/>
      <c r="AE591" s="157"/>
      <c r="AF591" s="152"/>
      <c r="AG591" s="152"/>
      <c r="AH591" s="152"/>
      <c r="AI591" s="152"/>
      <c r="AJ591" s="152"/>
      <c r="AK591" s="152"/>
      <c r="AL591" s="152"/>
      <c r="AM591" s="152"/>
      <c r="AN591" s="152"/>
      <c r="AO591" s="152"/>
      <c r="AP591" s="152"/>
      <c r="AQ591" s="152"/>
      <c r="AR591" s="152"/>
      <c r="AS591" s="152"/>
      <c r="AT591" s="152"/>
      <c r="AU591" s="152"/>
      <c r="AV591" s="11"/>
      <c r="AW591" s="11"/>
      <c r="AX591" s="11"/>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row>
    <row r="592" spans="1:128" ht="26.4">
      <c r="A592" s="150"/>
      <c r="B592" s="292" t="str">
        <f>CONCATENATE(B591,".2")</f>
        <v>A.II.6.9.2.2.2</v>
      </c>
      <c r="C592" s="303" t="s">
        <v>901</v>
      </c>
      <c r="D592" s="278" t="s">
        <v>608</v>
      </c>
      <c r="E592" s="279">
        <v>2</v>
      </c>
      <c r="F592" s="151" t="s">
        <v>939</v>
      </c>
      <c r="G592" s="151"/>
      <c r="H592" s="151"/>
      <c r="I592" s="151"/>
      <c r="J592" s="151"/>
      <c r="K592" s="152"/>
      <c r="L592" s="153"/>
      <c r="M592" s="152"/>
      <c r="N592" s="153"/>
      <c r="O592" s="152"/>
      <c r="P592" s="152"/>
      <c r="Q592" s="154"/>
      <c r="R592" s="154"/>
      <c r="S592" s="152"/>
      <c r="T592" s="152"/>
      <c r="U592" s="152"/>
      <c r="V592" s="152"/>
      <c r="W592" s="152"/>
      <c r="X592" s="152"/>
      <c r="Y592" s="152"/>
      <c r="Z592" s="155"/>
      <c r="AA592" s="155"/>
      <c r="AB592" s="155"/>
      <c r="AC592" s="151"/>
      <c r="AD592" s="156"/>
      <c r="AE592" s="157"/>
      <c r="AF592" s="152"/>
      <c r="AG592" s="152"/>
      <c r="AH592" s="152"/>
      <c r="AI592" s="152"/>
      <c r="AJ592" s="152"/>
      <c r="AK592" s="152"/>
      <c r="AL592" s="152"/>
      <c r="AM592" s="152"/>
      <c r="AN592" s="152"/>
      <c r="AO592" s="152"/>
      <c r="AP592" s="152"/>
      <c r="AQ592" s="152"/>
      <c r="AR592" s="152"/>
      <c r="AS592" s="152"/>
      <c r="AT592" s="152"/>
      <c r="AU592" s="152"/>
      <c r="AV592" s="11"/>
      <c r="AW592" s="11"/>
      <c r="AX592" s="11"/>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row>
    <row r="593" spans="1:128" ht="17.25" customHeight="1">
      <c r="A593" s="150"/>
      <c r="B593" s="280" t="str">
        <f>+CONCATENATE(LEFT(B589,LEN(B589)-1),VALUE(RIGHT(B589,1))+1)</f>
        <v>A.II.6.9.3</v>
      </c>
      <c r="C593" s="277" t="s">
        <v>669</v>
      </c>
      <c r="D593" s="278">
        <v>0</v>
      </c>
      <c r="E593" s="279"/>
      <c r="F593" s="151" t="s">
        <v>534</v>
      </c>
      <c r="G593" s="151"/>
      <c r="H593" s="151"/>
      <c r="I593" s="151"/>
      <c r="J593" s="151"/>
      <c r="K593" s="152"/>
      <c r="L593" s="153"/>
      <c r="M593" s="152"/>
      <c r="N593" s="153"/>
      <c r="O593" s="152"/>
      <c r="P593" s="152"/>
      <c r="Q593" s="154"/>
      <c r="R593" s="154"/>
      <c r="S593" s="152"/>
      <c r="T593" s="152"/>
      <c r="U593" s="152"/>
      <c r="V593" s="152"/>
      <c r="W593" s="152"/>
      <c r="X593" s="152"/>
      <c r="Y593" s="152"/>
      <c r="Z593" s="155"/>
      <c r="AA593" s="155"/>
      <c r="AB593" s="155"/>
      <c r="AC593" s="151"/>
      <c r="AD593" s="156"/>
      <c r="AE593" s="157"/>
      <c r="AF593" s="152"/>
      <c r="AG593" s="152"/>
      <c r="AH593" s="152"/>
      <c r="AI593" s="152"/>
      <c r="AJ593" s="152"/>
      <c r="AK593" s="152"/>
      <c r="AL593" s="152"/>
      <c r="AM593" s="152"/>
      <c r="AN593" s="152"/>
      <c r="AO593" s="152"/>
      <c r="AP593" s="152"/>
      <c r="AQ593" s="152"/>
      <c r="AR593" s="152"/>
      <c r="AS593" s="152"/>
      <c r="AT593" s="152"/>
      <c r="AU593" s="152"/>
      <c r="AV593" s="11"/>
      <c r="AW593" s="11"/>
      <c r="AX593" s="11"/>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c r="CW593" s="15"/>
      <c r="CX593" s="15"/>
      <c r="CY593" s="15"/>
      <c r="CZ593" s="15"/>
      <c r="DA593" s="15"/>
      <c r="DB593" s="15"/>
      <c r="DC593" s="15"/>
      <c r="DD593" s="15"/>
      <c r="DE593" s="15"/>
      <c r="DF593" s="15"/>
      <c r="DG593" s="15"/>
      <c r="DH593" s="15"/>
      <c r="DI593" s="15"/>
      <c r="DJ593" s="15"/>
      <c r="DK593" s="15"/>
      <c r="DL593" s="15"/>
      <c r="DM593" s="15"/>
      <c r="DN593" s="15"/>
      <c r="DO593" s="15"/>
      <c r="DP593" s="15"/>
      <c r="DQ593" s="15"/>
      <c r="DR593" s="15"/>
      <c r="DS593" s="15"/>
      <c r="DT593" s="15"/>
      <c r="DU593" s="15"/>
      <c r="DV593" s="15"/>
      <c r="DW593" s="15"/>
      <c r="DX593" s="15"/>
    </row>
    <row r="594" spans="1:128" ht="51" customHeight="1">
      <c r="A594" s="150"/>
      <c r="B594" s="292" t="str">
        <f>CONCATENATE(B593,".1")</f>
        <v>A.II.6.9.3.1</v>
      </c>
      <c r="C594" s="277" t="s">
        <v>707</v>
      </c>
      <c r="D594" s="278" t="s">
        <v>623</v>
      </c>
      <c r="E594" s="279">
        <v>103.54</v>
      </c>
      <c r="F594" s="151" t="s">
        <v>534</v>
      </c>
      <c r="G594" s="151"/>
      <c r="H594" s="151"/>
      <c r="I594" s="151"/>
      <c r="J594" s="151"/>
      <c r="K594" s="152"/>
      <c r="L594" s="153"/>
      <c r="M594" s="152"/>
      <c r="N594" s="153"/>
      <c r="O594" s="152"/>
      <c r="P594" s="152"/>
      <c r="Q594" s="154"/>
      <c r="R594" s="154"/>
      <c r="S594" s="152"/>
      <c r="T594" s="152"/>
      <c r="U594" s="152"/>
      <c r="V594" s="152"/>
      <c r="W594" s="152"/>
      <c r="X594" s="152"/>
      <c r="Y594" s="152"/>
      <c r="Z594" s="155"/>
      <c r="AA594" s="155"/>
      <c r="AB594" s="155"/>
      <c r="AC594" s="151"/>
      <c r="AD594" s="156"/>
      <c r="AE594" s="157"/>
      <c r="AF594" s="152"/>
      <c r="AG594" s="152"/>
      <c r="AH594" s="152"/>
      <c r="AI594" s="152"/>
      <c r="AJ594" s="152"/>
      <c r="AK594" s="152"/>
      <c r="AL594" s="152"/>
      <c r="AM594" s="152"/>
      <c r="AN594" s="152"/>
      <c r="AO594" s="152"/>
      <c r="AP594" s="152"/>
      <c r="AQ594" s="152"/>
      <c r="AR594" s="152"/>
      <c r="AS594" s="152"/>
      <c r="AT594" s="152"/>
      <c r="AU594" s="152"/>
      <c r="AV594" s="11"/>
      <c r="AW594" s="11"/>
      <c r="AX594" s="11"/>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c r="CW594" s="15"/>
      <c r="CX594" s="15"/>
      <c r="CY594" s="15"/>
      <c r="CZ594" s="15"/>
      <c r="DA594" s="15"/>
      <c r="DB594" s="15"/>
      <c r="DC594" s="15"/>
      <c r="DD594" s="15"/>
      <c r="DE594" s="15"/>
      <c r="DF594" s="15"/>
      <c r="DG594" s="15"/>
      <c r="DH594" s="15"/>
      <c r="DI594" s="15"/>
      <c r="DJ594" s="15"/>
      <c r="DK594" s="15"/>
      <c r="DL594" s="15"/>
      <c r="DM594" s="15"/>
      <c r="DN594" s="15"/>
      <c r="DO594" s="15"/>
      <c r="DP594" s="15"/>
      <c r="DQ594" s="15"/>
      <c r="DR594" s="15"/>
      <c r="DS594" s="15"/>
      <c r="DT594" s="15"/>
      <c r="DU594" s="15"/>
      <c r="DV594" s="15"/>
      <c r="DW594" s="15"/>
      <c r="DX594" s="15"/>
    </row>
    <row r="595" spans="1:128" ht="17.25" customHeight="1">
      <c r="A595" s="150"/>
      <c r="B595" s="280" t="str">
        <f>+CONCATENATE(LEFT(B593,LEN(B593)-1),VALUE(RIGHT(B593))+1)</f>
        <v>A.II.6.9.4</v>
      </c>
      <c r="C595" s="277" t="s">
        <v>672</v>
      </c>
      <c r="D595" s="278">
        <v>0</v>
      </c>
      <c r="E595" s="279"/>
      <c r="F595" s="151" t="s">
        <v>534</v>
      </c>
      <c r="G595" s="151"/>
      <c r="H595" s="151"/>
      <c r="I595" s="151"/>
      <c r="J595" s="151"/>
      <c r="K595" s="152"/>
      <c r="L595" s="153"/>
      <c r="M595" s="152"/>
      <c r="N595" s="153"/>
      <c r="O595" s="152"/>
      <c r="P595" s="152"/>
      <c r="Q595" s="154"/>
      <c r="R595" s="154"/>
      <c r="S595" s="152"/>
      <c r="T595" s="152"/>
      <c r="U595" s="152"/>
      <c r="V595" s="152"/>
      <c r="W595" s="152"/>
      <c r="X595" s="152"/>
      <c r="Y595" s="152"/>
      <c r="Z595" s="155"/>
      <c r="AA595" s="155"/>
      <c r="AB595" s="155"/>
      <c r="AC595" s="151"/>
      <c r="AD595" s="156"/>
      <c r="AE595" s="157"/>
      <c r="AF595" s="152"/>
      <c r="AG595" s="152"/>
      <c r="AH595" s="152"/>
      <c r="AI595" s="152"/>
      <c r="AJ595" s="152"/>
      <c r="AK595" s="152"/>
      <c r="AL595" s="152"/>
      <c r="AM595" s="152"/>
      <c r="AN595" s="152"/>
      <c r="AO595" s="152"/>
      <c r="AP595" s="152"/>
      <c r="AQ595" s="152"/>
      <c r="AR595" s="152"/>
      <c r="AS595" s="152"/>
      <c r="AT595" s="152"/>
      <c r="AU595" s="152"/>
      <c r="AV595" s="11"/>
      <c r="AW595" s="11"/>
      <c r="AX595" s="11"/>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c r="CW595" s="15"/>
      <c r="CX595" s="15"/>
      <c r="CY595" s="15"/>
      <c r="CZ595" s="15"/>
      <c r="DA595" s="15"/>
      <c r="DB595" s="15"/>
      <c r="DC595" s="15"/>
      <c r="DD595" s="15"/>
      <c r="DE595" s="15"/>
      <c r="DF595" s="15"/>
      <c r="DG595" s="15"/>
      <c r="DH595" s="15"/>
      <c r="DI595" s="15"/>
      <c r="DJ595" s="15"/>
      <c r="DK595" s="15"/>
      <c r="DL595" s="15"/>
      <c r="DM595" s="15"/>
      <c r="DN595" s="15"/>
      <c r="DO595" s="15"/>
      <c r="DP595" s="15"/>
      <c r="DQ595" s="15"/>
      <c r="DR595" s="15"/>
      <c r="DS595" s="15"/>
      <c r="DT595" s="15"/>
      <c r="DU595" s="15"/>
      <c r="DV595" s="15"/>
      <c r="DW595" s="15"/>
      <c r="DX595" s="15"/>
    </row>
    <row r="596" spans="1:128" ht="38.25" customHeight="1">
      <c r="A596" s="150"/>
      <c r="B596" s="292" t="str">
        <f>CONCATENATE(B595,".1")</f>
        <v>A.II.6.9.4.1</v>
      </c>
      <c r="C596" s="312" t="s">
        <v>902</v>
      </c>
      <c r="D596" s="278"/>
      <c r="E596" s="279"/>
      <c r="F596" s="151" t="s">
        <v>534</v>
      </c>
      <c r="G596" s="151"/>
      <c r="H596" s="151"/>
      <c r="I596" s="151"/>
      <c r="J596" s="151"/>
      <c r="K596" s="152"/>
      <c r="L596" s="153"/>
      <c r="M596" s="152"/>
      <c r="N596" s="153"/>
      <c r="O596" s="152"/>
      <c r="P596" s="152"/>
      <c r="Q596" s="154"/>
      <c r="R596" s="154"/>
      <c r="S596" s="152"/>
      <c r="T596" s="152"/>
      <c r="U596" s="152"/>
      <c r="V596" s="152"/>
      <c r="W596" s="152"/>
      <c r="X596" s="152"/>
      <c r="Y596" s="152"/>
      <c r="Z596" s="155"/>
      <c r="AA596" s="155"/>
      <c r="AB596" s="155"/>
      <c r="AC596" s="151"/>
      <c r="AD596" s="156"/>
      <c r="AE596" s="157"/>
      <c r="AF596" s="152"/>
      <c r="AG596" s="152"/>
      <c r="AH596" s="152"/>
      <c r="AI596" s="152"/>
      <c r="AJ596" s="152"/>
      <c r="AK596" s="152"/>
      <c r="AL596" s="152"/>
      <c r="AM596" s="152"/>
      <c r="AN596" s="152"/>
      <c r="AO596" s="152"/>
      <c r="AP596" s="152"/>
      <c r="AQ596" s="152"/>
      <c r="AR596" s="152"/>
      <c r="AS596" s="152"/>
      <c r="AT596" s="152"/>
      <c r="AU596" s="152"/>
      <c r="AV596" s="11"/>
      <c r="AW596" s="11"/>
      <c r="AX596" s="11"/>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15"/>
      <c r="BY596" s="15"/>
      <c r="BZ596" s="15"/>
      <c r="CA596" s="15"/>
      <c r="CB596" s="15"/>
      <c r="CC596" s="15"/>
      <c r="CD596" s="15"/>
      <c r="CE596" s="15"/>
      <c r="CF596" s="15"/>
      <c r="CG596" s="15"/>
      <c r="CH596" s="15"/>
      <c r="CI596" s="15"/>
      <c r="CJ596" s="15"/>
      <c r="CK596" s="15"/>
      <c r="CL596" s="15"/>
      <c r="CM596" s="15"/>
      <c r="CN596" s="15"/>
      <c r="CO596" s="15"/>
      <c r="CP596" s="15"/>
      <c r="CQ596" s="15"/>
      <c r="CR596" s="15"/>
      <c r="CS596" s="15"/>
      <c r="CT596" s="15"/>
      <c r="CU596" s="15"/>
      <c r="CV596" s="15"/>
      <c r="CW596" s="15"/>
      <c r="CX596" s="15"/>
      <c r="CY596" s="15"/>
      <c r="CZ596" s="15"/>
      <c r="DA596" s="15"/>
      <c r="DB596" s="15"/>
      <c r="DC596" s="15"/>
      <c r="DD596" s="15"/>
      <c r="DE596" s="15"/>
      <c r="DF596" s="15"/>
      <c r="DG596" s="15"/>
      <c r="DH596" s="15"/>
      <c r="DI596" s="15"/>
      <c r="DJ596" s="15"/>
      <c r="DK596" s="15"/>
      <c r="DL596" s="15"/>
      <c r="DM596" s="15"/>
      <c r="DN596" s="15"/>
      <c r="DO596" s="15"/>
      <c r="DP596" s="15"/>
      <c r="DQ596" s="15"/>
      <c r="DR596" s="15"/>
      <c r="DS596" s="15"/>
      <c r="DT596" s="15"/>
      <c r="DU596" s="15"/>
      <c r="DV596" s="15"/>
      <c r="DW596" s="15"/>
      <c r="DX596" s="15"/>
    </row>
    <row r="597" spans="1:128" ht="18">
      <c r="A597" s="150"/>
      <c r="B597" s="292" t="str">
        <f>CONCATENATE(B596,".1")</f>
        <v>A.II.6.9.4.1.1</v>
      </c>
      <c r="C597" s="312" t="s">
        <v>903</v>
      </c>
      <c r="D597" s="278" t="s">
        <v>421</v>
      </c>
      <c r="E597" s="279">
        <f>83.2*30.3</f>
        <v>2520.96</v>
      </c>
      <c r="F597" s="151" t="s">
        <v>939</v>
      </c>
      <c r="G597" s="151" t="s">
        <v>384</v>
      </c>
      <c r="H597" s="151">
        <v>626.6</v>
      </c>
      <c r="I597" s="230" t="s">
        <v>380</v>
      </c>
      <c r="J597" s="151">
        <f>E597/1000</f>
        <v>2.5209600000000001</v>
      </c>
      <c r="K597" s="152"/>
      <c r="L597" s="153">
        <f>J597</f>
        <v>2.5209600000000001</v>
      </c>
      <c r="M597" s="152"/>
      <c r="N597" s="153"/>
      <c r="O597" s="152"/>
      <c r="P597" s="152"/>
      <c r="Q597" s="154"/>
      <c r="R597" s="154"/>
      <c r="S597" s="152"/>
      <c r="T597" s="152"/>
      <c r="U597" s="152"/>
      <c r="V597" s="152"/>
      <c r="W597" s="152"/>
      <c r="X597" s="152"/>
      <c r="Y597" s="152"/>
      <c r="Z597" s="155"/>
      <c r="AA597" s="155"/>
      <c r="AB597" s="155"/>
      <c r="AC597" s="151"/>
      <c r="AD597" s="156"/>
      <c r="AE597" s="157"/>
      <c r="AF597" s="152"/>
      <c r="AG597" s="152"/>
      <c r="AH597" s="152"/>
      <c r="AI597" s="152"/>
      <c r="AJ597" s="152"/>
      <c r="AK597" s="152"/>
      <c r="AL597" s="152"/>
      <c r="AM597" s="152"/>
      <c r="AN597" s="152"/>
      <c r="AO597" s="152"/>
      <c r="AP597" s="152"/>
      <c r="AQ597" s="152"/>
      <c r="AR597" s="152"/>
      <c r="AS597" s="152"/>
      <c r="AT597" s="152"/>
      <c r="AU597" s="152"/>
      <c r="AV597" s="11"/>
      <c r="AW597" s="11"/>
      <c r="AX597" s="11"/>
      <c r="AY597" s="15"/>
      <c r="AZ597" s="15"/>
      <c r="BA597" s="15"/>
      <c r="BB597" s="15"/>
      <c r="BC597" s="15"/>
      <c r="BD597" s="15"/>
      <c r="BE597" s="15"/>
      <c r="BF597" s="15"/>
      <c r="BG597" s="15"/>
      <c r="BH597" s="15"/>
      <c r="BI597" s="15"/>
      <c r="BJ597" s="15"/>
      <c r="BK597" s="15"/>
      <c r="BL597" s="15"/>
      <c r="BM597" s="15"/>
      <c r="BN597" s="15"/>
      <c r="BO597" s="15"/>
      <c r="BP597" s="15"/>
      <c r="BQ597" s="15"/>
      <c r="BR597" s="15"/>
      <c r="BS597" s="15"/>
      <c r="BT597" s="15"/>
      <c r="BU597" s="15"/>
      <c r="BV597" s="15"/>
      <c r="BW597" s="15"/>
      <c r="BX597" s="15"/>
      <c r="BY597" s="15"/>
      <c r="BZ597" s="15"/>
      <c r="CA597" s="15"/>
      <c r="CB597" s="15"/>
      <c r="CC597" s="15"/>
      <c r="CD597" s="15"/>
      <c r="CE597" s="15"/>
      <c r="CF597" s="15"/>
      <c r="CG597" s="15"/>
      <c r="CH597" s="15"/>
      <c r="CI597" s="15"/>
      <c r="CJ597" s="15"/>
      <c r="CK597" s="15"/>
      <c r="CL597" s="15"/>
      <c r="CM597" s="15"/>
      <c r="CN597" s="15"/>
      <c r="CO597" s="15"/>
      <c r="CP597" s="15"/>
      <c r="CQ597" s="15"/>
      <c r="CR597" s="15"/>
      <c r="CS597" s="15"/>
      <c r="CT597" s="15"/>
      <c r="CU597" s="15"/>
      <c r="CV597" s="15"/>
      <c r="CW597" s="15"/>
      <c r="CX597" s="15"/>
      <c r="CY597" s="15"/>
      <c r="CZ597" s="15"/>
      <c r="DA597" s="15"/>
      <c r="DB597" s="15"/>
      <c r="DC597" s="15"/>
      <c r="DD597" s="15"/>
      <c r="DE597" s="15"/>
      <c r="DF597" s="15"/>
      <c r="DG597" s="15"/>
      <c r="DH597" s="15"/>
      <c r="DI597" s="15"/>
      <c r="DJ597" s="15"/>
      <c r="DK597" s="15"/>
      <c r="DL597" s="15"/>
      <c r="DM597" s="15"/>
      <c r="DN597" s="15"/>
      <c r="DO597" s="15"/>
      <c r="DP597" s="15"/>
      <c r="DQ597" s="15"/>
      <c r="DR597" s="15"/>
      <c r="DS597" s="15"/>
      <c r="DT597" s="15"/>
      <c r="DU597" s="15"/>
      <c r="DV597" s="15"/>
      <c r="DW597" s="15"/>
      <c r="DX597" s="15"/>
    </row>
    <row r="598" spans="1:128" ht="17.25" customHeight="1">
      <c r="A598" s="150"/>
      <c r="B598" s="274" t="str">
        <f>+CONCATENATE(LEFT(B67,LEN(B67)-1),VALUE(RIGHT(B67,1))+1)</f>
        <v>A.II.7</v>
      </c>
      <c r="C598" s="274" t="s">
        <v>904</v>
      </c>
      <c r="D598" s="321"/>
      <c r="E598" s="282"/>
      <c r="F598" s="151" t="s">
        <v>534</v>
      </c>
      <c r="G598" s="151"/>
      <c r="H598" s="151"/>
      <c r="I598" s="151"/>
      <c r="J598" s="151"/>
      <c r="K598" s="152"/>
      <c r="L598" s="153"/>
      <c r="M598" s="152"/>
      <c r="N598" s="153"/>
      <c r="O598" s="152"/>
      <c r="P598" s="152"/>
      <c r="Q598" s="154"/>
      <c r="R598" s="154"/>
      <c r="S598" s="152"/>
      <c r="T598" s="152"/>
      <c r="U598" s="152"/>
      <c r="V598" s="152"/>
      <c r="W598" s="152"/>
      <c r="X598" s="152"/>
      <c r="Y598" s="152"/>
      <c r="Z598" s="155"/>
      <c r="AA598" s="155"/>
      <c r="AB598" s="155"/>
      <c r="AC598" s="151"/>
      <c r="AD598" s="156"/>
      <c r="AE598" s="157"/>
      <c r="AF598" s="152"/>
      <c r="AG598" s="152"/>
      <c r="AH598" s="152"/>
      <c r="AI598" s="152"/>
      <c r="AJ598" s="152"/>
      <c r="AK598" s="152"/>
      <c r="AL598" s="152"/>
      <c r="AM598" s="152"/>
      <c r="AN598" s="152"/>
      <c r="AO598" s="152"/>
      <c r="AP598" s="152"/>
      <c r="AQ598" s="152"/>
      <c r="AR598" s="152"/>
      <c r="AS598" s="152"/>
      <c r="AT598" s="152"/>
      <c r="AU598" s="152"/>
      <c r="AV598" s="11"/>
      <c r="AW598" s="11"/>
      <c r="AX598" s="11"/>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s="15"/>
      <c r="CJ598" s="15"/>
      <c r="CK598" s="15"/>
      <c r="CL598" s="15"/>
      <c r="CM598" s="15"/>
      <c r="CN598" s="15"/>
      <c r="CO598" s="15"/>
      <c r="CP598" s="15"/>
      <c r="CQ598" s="15"/>
      <c r="CR598" s="15"/>
      <c r="CS598" s="15"/>
      <c r="CT598" s="15"/>
      <c r="CU598" s="15"/>
      <c r="CV598" s="15"/>
      <c r="CW598" s="15"/>
      <c r="CX598" s="15"/>
      <c r="CY598" s="15"/>
      <c r="CZ598" s="15"/>
      <c r="DA598" s="15"/>
      <c r="DB598" s="15"/>
      <c r="DC598" s="15"/>
      <c r="DD598" s="15"/>
      <c r="DE598" s="15"/>
      <c r="DF598" s="15"/>
      <c r="DG598" s="15"/>
      <c r="DH598" s="15"/>
      <c r="DI598" s="15"/>
      <c r="DJ598" s="15"/>
      <c r="DK598" s="15"/>
      <c r="DL598" s="15"/>
      <c r="DM598" s="15"/>
      <c r="DN598" s="15"/>
      <c r="DO598" s="15"/>
      <c r="DP598" s="15"/>
      <c r="DQ598" s="15"/>
      <c r="DR598" s="15"/>
      <c r="DS598" s="15"/>
      <c r="DT598" s="15"/>
      <c r="DU598" s="15"/>
      <c r="DV598" s="15"/>
      <c r="DW598" s="15"/>
      <c r="DX598" s="15"/>
    </row>
    <row r="599" spans="1:128" ht="17.25" customHeight="1">
      <c r="A599" s="150"/>
      <c r="B599" s="311" t="str">
        <f>CONCATENATE(B598,".1")</f>
        <v>A.II.7.1</v>
      </c>
      <c r="C599" s="277" t="s">
        <v>663</v>
      </c>
      <c r="D599" s="278">
        <v>0</v>
      </c>
      <c r="E599" s="279">
        <v>0</v>
      </c>
      <c r="F599" s="151" t="s">
        <v>534</v>
      </c>
      <c r="G599" s="151"/>
      <c r="H599" s="151"/>
      <c r="I599" s="151"/>
      <c r="J599" s="151"/>
      <c r="K599" s="152"/>
      <c r="L599" s="153"/>
      <c r="M599" s="152"/>
      <c r="N599" s="153"/>
      <c r="O599" s="152"/>
      <c r="P599" s="152"/>
      <c r="Q599" s="154"/>
      <c r="R599" s="154"/>
      <c r="S599" s="152"/>
      <c r="T599" s="152"/>
      <c r="U599" s="152"/>
      <c r="V599" s="152"/>
      <c r="W599" s="152"/>
      <c r="X599" s="152"/>
      <c r="Y599" s="152"/>
      <c r="Z599" s="155"/>
      <c r="AA599" s="155"/>
      <c r="AB599" s="155"/>
      <c r="AC599" s="151"/>
      <c r="AD599" s="156"/>
      <c r="AE599" s="157"/>
      <c r="AF599" s="152"/>
      <c r="AG599" s="152"/>
      <c r="AH599" s="152"/>
      <c r="AI599" s="152"/>
      <c r="AJ599" s="152"/>
      <c r="AK599" s="152"/>
      <c r="AL599" s="152"/>
      <c r="AM599" s="152"/>
      <c r="AN599" s="152"/>
      <c r="AO599" s="152"/>
      <c r="AP599" s="152"/>
      <c r="AQ599" s="152"/>
      <c r="AR599" s="152"/>
      <c r="AS599" s="152"/>
      <c r="AT599" s="152"/>
      <c r="AU599" s="152"/>
      <c r="AV599" s="11"/>
      <c r="AW599" s="11"/>
      <c r="AX599" s="11"/>
      <c r="AY599" s="15"/>
      <c r="AZ599" s="15"/>
      <c r="BA599" s="15"/>
      <c r="BB599" s="15"/>
      <c r="BC599" s="15"/>
      <c r="BD599" s="15"/>
      <c r="BE599" s="15"/>
      <c r="BF599" s="15"/>
      <c r="BG599" s="15"/>
      <c r="BH599" s="15"/>
      <c r="BI599" s="15"/>
      <c r="BJ599" s="15"/>
      <c r="BK599" s="15"/>
      <c r="BL599" s="15"/>
      <c r="BM599" s="15"/>
      <c r="BN599" s="15"/>
      <c r="BO599" s="15"/>
      <c r="BP599" s="15"/>
      <c r="BQ599" s="15"/>
      <c r="BR599" s="15"/>
      <c r="BS599" s="15"/>
      <c r="BT599" s="15"/>
      <c r="BU599" s="15"/>
      <c r="BV599" s="15"/>
      <c r="BW599" s="15"/>
      <c r="BX599" s="15"/>
      <c r="BY599" s="15"/>
      <c r="BZ599" s="15"/>
      <c r="CA599" s="15"/>
      <c r="CB599" s="15"/>
      <c r="CC599" s="15"/>
      <c r="CD599" s="15"/>
      <c r="CE599" s="15"/>
      <c r="CF599" s="15"/>
      <c r="CG599" s="15"/>
      <c r="CH599" s="15"/>
      <c r="CI599" s="15"/>
      <c r="CJ599" s="15"/>
      <c r="CK599" s="15"/>
      <c r="CL599" s="15"/>
      <c r="CM599" s="15"/>
      <c r="CN599" s="15"/>
      <c r="CO599" s="15"/>
      <c r="CP599" s="15"/>
      <c r="CQ599" s="15"/>
      <c r="CR599" s="15"/>
      <c r="CS599" s="15"/>
      <c r="CT599" s="15"/>
      <c r="CU599" s="15"/>
      <c r="CV599" s="15"/>
      <c r="CW599" s="15"/>
      <c r="CX599" s="15"/>
      <c r="CY599" s="15"/>
      <c r="CZ599" s="15"/>
      <c r="DA599" s="15"/>
      <c r="DB599" s="15"/>
      <c r="DC599" s="15"/>
      <c r="DD599" s="15"/>
      <c r="DE599" s="15"/>
      <c r="DF599" s="15"/>
      <c r="DG599" s="15"/>
      <c r="DH599" s="15"/>
      <c r="DI599" s="15"/>
      <c r="DJ599" s="15"/>
      <c r="DK599" s="15"/>
      <c r="DL599" s="15"/>
      <c r="DM599" s="15"/>
      <c r="DN599" s="15"/>
      <c r="DO599" s="15"/>
      <c r="DP599" s="15"/>
      <c r="DQ599" s="15"/>
      <c r="DR599" s="15"/>
      <c r="DS599" s="15"/>
      <c r="DT599" s="15"/>
      <c r="DU599" s="15"/>
      <c r="DV599" s="15"/>
      <c r="DW599" s="15"/>
      <c r="DX599" s="15"/>
    </row>
    <row r="600" spans="1:128" ht="153" customHeight="1">
      <c r="A600" s="150"/>
      <c r="B600" s="311" t="str">
        <f>CONCATENATE(B599,".1")</f>
        <v>A.II.7.1.1</v>
      </c>
      <c r="C600" s="277" t="s">
        <v>900</v>
      </c>
      <c r="D600" s="278" t="s">
        <v>630</v>
      </c>
      <c r="E600" s="279">
        <v>76.5</v>
      </c>
      <c r="F600" s="151" t="s">
        <v>517</v>
      </c>
      <c r="G600" s="151"/>
      <c r="H600" s="151"/>
      <c r="I600" s="151"/>
      <c r="J600" s="151"/>
      <c r="K600" s="152"/>
      <c r="L600" s="153"/>
      <c r="M600" s="152"/>
      <c r="N600" s="153"/>
      <c r="O600" s="152"/>
      <c r="P600" s="152"/>
      <c r="Q600" s="154"/>
      <c r="R600" s="154"/>
      <c r="S600" s="152"/>
      <c r="T600" s="152"/>
      <c r="U600" s="152"/>
      <c r="V600" s="152"/>
      <c r="W600" s="152"/>
      <c r="X600" s="152"/>
      <c r="Y600" s="152"/>
      <c r="Z600" s="155"/>
      <c r="AA600" s="155"/>
      <c r="AB600" s="155"/>
      <c r="AC600" s="151"/>
      <c r="AD600" s="156"/>
      <c r="AE600" s="157"/>
      <c r="AF600" s="152"/>
      <c r="AG600" s="152"/>
      <c r="AH600" s="152"/>
      <c r="AI600" s="152"/>
      <c r="AJ600" s="152"/>
      <c r="AK600" s="152"/>
      <c r="AL600" s="152"/>
      <c r="AM600" s="152"/>
      <c r="AN600" s="152"/>
      <c r="AO600" s="152"/>
      <c r="AP600" s="152"/>
      <c r="AQ600" s="152"/>
      <c r="AR600" s="152"/>
      <c r="AS600" s="152"/>
      <c r="AT600" s="152"/>
      <c r="AU600" s="152"/>
      <c r="AV600" s="11"/>
      <c r="AW600" s="11"/>
      <c r="AX600" s="11"/>
      <c r="AY600" s="15"/>
      <c r="AZ600" s="15"/>
      <c r="BA600" s="15"/>
      <c r="BB600" s="15"/>
      <c r="BC600" s="15"/>
      <c r="BD600" s="15"/>
      <c r="BE600" s="15"/>
      <c r="BF600" s="15"/>
      <c r="BG600" s="15"/>
      <c r="BH600" s="15"/>
      <c r="BI600" s="15"/>
      <c r="BJ600" s="15"/>
      <c r="BK600" s="15"/>
      <c r="BL600" s="15"/>
      <c r="BM600" s="15"/>
      <c r="BN600" s="15"/>
      <c r="BO600" s="15"/>
      <c r="BP600" s="15"/>
      <c r="BQ600" s="15"/>
      <c r="BR600" s="15"/>
      <c r="BS600" s="15"/>
      <c r="BT600" s="15"/>
      <c r="BU600" s="15"/>
      <c r="BV600" s="15"/>
      <c r="BW600" s="15"/>
      <c r="BX600" s="15"/>
      <c r="BY600" s="15"/>
      <c r="BZ600" s="15"/>
      <c r="CA600" s="15"/>
      <c r="CB600" s="15"/>
      <c r="CC600" s="15"/>
      <c r="CD600" s="15"/>
      <c r="CE600" s="15"/>
      <c r="CF600" s="15"/>
      <c r="CG600" s="15"/>
      <c r="CH600" s="15"/>
      <c r="CI600" s="15"/>
      <c r="CJ600" s="15"/>
      <c r="CK600" s="15"/>
      <c r="CL600" s="15"/>
      <c r="CM600" s="15"/>
      <c r="CN600" s="15"/>
      <c r="CO600" s="15"/>
      <c r="CP600" s="15"/>
      <c r="CQ600" s="15"/>
      <c r="CR600" s="15"/>
      <c r="CS600" s="15"/>
      <c r="CT600" s="15"/>
      <c r="CU600" s="15"/>
      <c r="CV600" s="15"/>
      <c r="CW600" s="15"/>
      <c r="CX600" s="15"/>
      <c r="CY600" s="15"/>
      <c r="CZ600" s="15"/>
      <c r="DA600" s="15"/>
      <c r="DB600" s="15"/>
      <c r="DC600" s="15"/>
      <c r="DD600" s="15"/>
      <c r="DE600" s="15"/>
      <c r="DF600" s="15"/>
      <c r="DG600" s="15"/>
      <c r="DH600" s="15"/>
      <c r="DI600" s="15"/>
      <c r="DJ600" s="15"/>
      <c r="DK600" s="15"/>
      <c r="DL600" s="15"/>
      <c r="DM600" s="15"/>
      <c r="DN600" s="15"/>
      <c r="DO600" s="15"/>
      <c r="DP600" s="15"/>
      <c r="DQ600" s="15"/>
      <c r="DR600" s="15"/>
      <c r="DS600" s="15"/>
      <c r="DT600" s="15"/>
      <c r="DU600" s="15"/>
      <c r="DV600" s="15"/>
      <c r="DW600" s="15"/>
      <c r="DX600" s="15"/>
    </row>
    <row r="601" spans="1:128" ht="76.5" customHeight="1">
      <c r="A601" s="150"/>
      <c r="B601" s="311" t="str">
        <f>+CONCATENATE(LEFT(B600,LEN(B600)-1),VALUE(RIGHT(B600,1))+1)</f>
        <v>A.II.7.1.2</v>
      </c>
      <c r="C601" s="312" t="s">
        <v>905</v>
      </c>
      <c r="D601" s="278" t="s">
        <v>630</v>
      </c>
      <c r="E601" s="279">
        <v>6.2</v>
      </c>
      <c r="F601" s="151" t="s">
        <v>524</v>
      </c>
      <c r="G601" s="151" t="s">
        <v>589</v>
      </c>
      <c r="H601" s="151">
        <v>2500</v>
      </c>
      <c r="I601" s="151"/>
      <c r="J601" s="151"/>
      <c r="K601" s="152"/>
      <c r="L601" s="153"/>
      <c r="M601" s="152"/>
      <c r="N601" s="153"/>
      <c r="O601" s="152"/>
      <c r="P601" s="152"/>
      <c r="Q601" s="154"/>
      <c r="R601" s="154"/>
      <c r="S601" s="152"/>
      <c r="T601" s="152"/>
      <c r="U601" s="152"/>
      <c r="V601" s="152"/>
      <c r="W601" s="152"/>
      <c r="X601" s="152"/>
      <c r="Y601" s="152"/>
      <c r="Z601" s="155"/>
      <c r="AA601" s="155"/>
      <c r="AB601" s="155"/>
      <c r="AC601" s="151"/>
      <c r="AD601" s="156"/>
      <c r="AE601" s="157"/>
      <c r="AF601" s="152"/>
      <c r="AG601" s="152"/>
      <c r="AH601" s="152"/>
      <c r="AI601" s="152"/>
      <c r="AJ601" s="152"/>
      <c r="AK601" s="152"/>
      <c r="AL601" s="152"/>
      <c r="AM601" s="152"/>
      <c r="AN601" s="152"/>
      <c r="AO601" s="152"/>
      <c r="AP601" s="152"/>
      <c r="AQ601" s="152"/>
      <c r="AR601" s="152"/>
      <c r="AS601" s="152"/>
      <c r="AT601" s="152"/>
      <c r="AU601" s="152"/>
      <c r="AV601" s="11"/>
      <c r="AW601" s="11"/>
      <c r="AX601" s="11"/>
      <c r="AY601" s="15"/>
      <c r="AZ601" s="15"/>
      <c r="BA601" s="15"/>
      <c r="BB601" s="15"/>
      <c r="BC601" s="15"/>
      <c r="BD601" s="15"/>
      <c r="BE601" s="15"/>
      <c r="BF601" s="15"/>
      <c r="BG601" s="15"/>
      <c r="BH601" s="15"/>
      <c r="BI601" s="15"/>
      <c r="BJ601" s="15"/>
      <c r="BK601" s="15"/>
      <c r="BL601" s="15"/>
      <c r="BM601" s="15"/>
      <c r="BN601" s="15"/>
      <c r="BO601" s="15"/>
      <c r="BP601" s="15"/>
      <c r="BQ601" s="15"/>
      <c r="BR601" s="15"/>
      <c r="BS601" s="15"/>
      <c r="BT601" s="15"/>
      <c r="BU601" s="15"/>
      <c r="BV601" s="15"/>
      <c r="BW601" s="15"/>
      <c r="BX601" s="15"/>
      <c r="BY601" s="15"/>
      <c r="BZ601" s="15"/>
      <c r="CA601" s="15"/>
      <c r="CB601" s="15"/>
      <c r="CC601" s="15"/>
      <c r="CD601" s="15"/>
      <c r="CE601" s="15"/>
      <c r="CF601" s="15"/>
      <c r="CG601" s="15"/>
      <c r="CH601" s="15"/>
      <c r="CI601" s="15"/>
      <c r="CJ601" s="15"/>
      <c r="CK601" s="15"/>
      <c r="CL601" s="15"/>
      <c r="CM601" s="15"/>
      <c r="CN601" s="15"/>
      <c r="CO601" s="15"/>
      <c r="CP601" s="15"/>
      <c r="CQ601" s="15"/>
      <c r="CR601" s="15"/>
      <c r="CS601" s="15"/>
      <c r="CT601" s="15"/>
      <c r="CU601" s="15"/>
      <c r="CV601" s="15"/>
      <c r="CW601" s="15"/>
      <c r="CX601" s="15"/>
      <c r="CY601" s="15"/>
      <c r="CZ601" s="15"/>
      <c r="DA601" s="15"/>
      <c r="DB601" s="15"/>
      <c r="DC601" s="15"/>
      <c r="DD601" s="15"/>
      <c r="DE601" s="15"/>
      <c r="DF601" s="15"/>
      <c r="DG601" s="15"/>
      <c r="DH601" s="15"/>
      <c r="DI601" s="15"/>
      <c r="DJ601" s="15"/>
      <c r="DK601" s="15"/>
      <c r="DL601" s="15"/>
      <c r="DM601" s="15"/>
      <c r="DN601" s="15"/>
      <c r="DO601" s="15"/>
      <c r="DP601" s="15"/>
      <c r="DQ601" s="15"/>
      <c r="DR601" s="15"/>
      <c r="DS601" s="15"/>
      <c r="DT601" s="15"/>
      <c r="DU601" s="15"/>
      <c r="DV601" s="15"/>
      <c r="DW601" s="15"/>
      <c r="DX601" s="15"/>
    </row>
    <row r="602" spans="1:128" ht="51" customHeight="1">
      <c r="A602" s="150"/>
      <c r="B602" s="311" t="str">
        <f>+CONCATENATE(LEFT(B601,LEN(B601)-1),VALUE(RIGHT(B601,1))+1)</f>
        <v>A.II.7.1.3</v>
      </c>
      <c r="C602" s="312" t="s">
        <v>906</v>
      </c>
      <c r="D602" s="278" t="s">
        <v>630</v>
      </c>
      <c r="E602" s="279">
        <v>72.400000000000006</v>
      </c>
      <c r="F602" s="151" t="s">
        <v>517</v>
      </c>
      <c r="G602" s="151"/>
      <c r="H602" s="151"/>
      <c r="I602" s="151"/>
      <c r="J602" s="151"/>
      <c r="K602" s="152"/>
      <c r="L602" s="153"/>
      <c r="M602" s="152"/>
      <c r="N602" s="153"/>
      <c r="O602" s="152"/>
      <c r="P602" s="152"/>
      <c r="Q602" s="154"/>
      <c r="R602" s="154"/>
      <c r="S602" s="152"/>
      <c r="T602" s="152"/>
      <c r="U602" s="152"/>
      <c r="V602" s="152"/>
      <c r="W602" s="152"/>
      <c r="X602" s="152"/>
      <c r="Y602" s="152"/>
      <c r="Z602" s="155"/>
      <c r="AA602" s="155"/>
      <c r="AB602" s="155"/>
      <c r="AC602" s="151"/>
      <c r="AD602" s="156"/>
      <c r="AE602" s="157"/>
      <c r="AF602" s="152"/>
      <c r="AG602" s="152"/>
      <c r="AH602" s="152"/>
      <c r="AI602" s="152"/>
      <c r="AJ602" s="152"/>
      <c r="AK602" s="152"/>
      <c r="AL602" s="152"/>
      <c r="AM602" s="152"/>
      <c r="AN602" s="152"/>
      <c r="AO602" s="152"/>
      <c r="AP602" s="152"/>
      <c r="AQ602" s="152"/>
      <c r="AR602" s="152"/>
      <c r="AS602" s="152"/>
      <c r="AT602" s="152"/>
      <c r="AU602" s="152"/>
      <c r="AV602" s="11"/>
      <c r="AW602" s="11"/>
      <c r="AX602" s="11"/>
      <c r="AY602" s="15"/>
      <c r="AZ602" s="15"/>
      <c r="BA602" s="15"/>
      <c r="BB602" s="15"/>
      <c r="BC602" s="15"/>
      <c r="BD602" s="15"/>
      <c r="BE602" s="15"/>
      <c r="BF602" s="15"/>
      <c r="BG602" s="15"/>
      <c r="BH602" s="15"/>
      <c r="BI602" s="15"/>
      <c r="BJ602" s="15"/>
      <c r="BK602" s="15"/>
      <c r="BL602" s="15"/>
      <c r="BM602" s="15"/>
      <c r="BN602" s="15"/>
      <c r="BO602" s="15"/>
      <c r="BP602" s="15"/>
      <c r="BQ602" s="15"/>
      <c r="BR602" s="15"/>
      <c r="BS602" s="15"/>
      <c r="BT602" s="15"/>
      <c r="BU602" s="15"/>
      <c r="BV602" s="15"/>
      <c r="BW602" s="15"/>
      <c r="BX602" s="15"/>
      <c r="BY602" s="15"/>
      <c r="BZ602" s="15"/>
      <c r="CA602" s="15"/>
      <c r="CB602" s="15"/>
      <c r="CC602" s="15"/>
      <c r="CD602" s="15"/>
      <c r="CE602" s="15"/>
      <c r="CF602" s="15"/>
      <c r="CG602" s="15"/>
      <c r="CH602" s="15"/>
      <c r="CI602" s="15"/>
      <c r="CJ602" s="15"/>
      <c r="CK602" s="15"/>
      <c r="CL602" s="15"/>
      <c r="CM602" s="15"/>
      <c r="CN602" s="15"/>
      <c r="CO602" s="15"/>
      <c r="CP602" s="15"/>
      <c r="CQ602" s="15"/>
      <c r="CR602" s="15"/>
      <c r="CS602" s="15"/>
      <c r="CT602" s="15"/>
      <c r="CU602" s="15"/>
      <c r="CV602" s="15"/>
      <c r="CW602" s="15"/>
      <c r="CX602" s="15"/>
      <c r="CY602" s="15"/>
      <c r="CZ602" s="15"/>
      <c r="DA602" s="15"/>
      <c r="DB602" s="15"/>
      <c r="DC602" s="15"/>
      <c r="DD602" s="15"/>
      <c r="DE602" s="15"/>
      <c r="DF602" s="15"/>
      <c r="DG602" s="15"/>
      <c r="DH602" s="15"/>
      <c r="DI602" s="15"/>
      <c r="DJ602" s="15"/>
      <c r="DK602" s="15"/>
      <c r="DL602" s="15"/>
      <c r="DM602" s="15"/>
      <c r="DN602" s="15"/>
      <c r="DO602" s="15"/>
      <c r="DP602" s="15"/>
      <c r="DQ602" s="15"/>
      <c r="DR602" s="15"/>
      <c r="DS602" s="15"/>
      <c r="DT602" s="15"/>
      <c r="DU602" s="15"/>
      <c r="DV602" s="15"/>
      <c r="DW602" s="15"/>
      <c r="DX602" s="15"/>
    </row>
    <row r="603" spans="1:128" ht="17.25" customHeight="1">
      <c r="A603" s="150"/>
      <c r="B603" s="311" t="str">
        <f>+CONCATENATE(LEFT(B599,LEN(B599)-1),VALUE(RIGHT(B599,1))+1)</f>
        <v>A.II.7.2</v>
      </c>
      <c r="C603" s="277" t="s">
        <v>666</v>
      </c>
      <c r="D603" s="278">
        <v>0</v>
      </c>
      <c r="E603" s="279"/>
      <c r="F603" s="151" t="s">
        <v>534</v>
      </c>
      <c r="G603" s="151"/>
      <c r="H603" s="151"/>
      <c r="I603" s="151"/>
      <c r="J603" s="151"/>
      <c r="K603" s="152"/>
      <c r="L603" s="153"/>
      <c r="M603" s="152"/>
      <c r="N603" s="153"/>
      <c r="O603" s="152"/>
      <c r="P603" s="152"/>
      <c r="Q603" s="154"/>
      <c r="R603" s="154"/>
      <c r="S603" s="152"/>
      <c r="T603" s="152"/>
      <c r="U603" s="152"/>
      <c r="V603" s="152"/>
      <c r="W603" s="152"/>
      <c r="X603" s="152"/>
      <c r="Y603" s="152"/>
      <c r="Z603" s="155"/>
      <c r="AA603" s="155"/>
      <c r="AB603" s="155"/>
      <c r="AC603" s="151"/>
      <c r="AD603" s="156"/>
      <c r="AE603" s="157"/>
      <c r="AF603" s="152"/>
      <c r="AG603" s="152"/>
      <c r="AH603" s="152"/>
      <c r="AI603" s="152"/>
      <c r="AJ603" s="152"/>
      <c r="AK603" s="152"/>
      <c r="AL603" s="152"/>
      <c r="AM603" s="152"/>
      <c r="AN603" s="152"/>
      <c r="AO603" s="152"/>
      <c r="AP603" s="152"/>
      <c r="AQ603" s="152"/>
      <c r="AR603" s="152"/>
      <c r="AS603" s="152"/>
      <c r="AT603" s="152"/>
      <c r="AU603" s="152"/>
      <c r="AV603" s="11"/>
      <c r="AW603" s="11"/>
      <c r="AX603" s="11"/>
      <c r="AY603" s="15"/>
      <c r="AZ603" s="15"/>
      <c r="BA603" s="15"/>
      <c r="BB603" s="15"/>
      <c r="BC603" s="15"/>
      <c r="BD603" s="15"/>
      <c r="BE603" s="15"/>
      <c r="BF603" s="15"/>
      <c r="BG603" s="15"/>
      <c r="BH603" s="15"/>
      <c r="BI603" s="15"/>
      <c r="BJ603" s="15"/>
      <c r="BK603" s="15"/>
      <c r="BL603" s="15"/>
      <c r="BM603" s="15"/>
      <c r="BN603" s="15"/>
      <c r="BO603" s="15"/>
      <c r="BP603" s="15"/>
      <c r="BQ603" s="15"/>
      <c r="BR603" s="15"/>
      <c r="BS603" s="15"/>
      <c r="BT603" s="15"/>
      <c r="BU603" s="15"/>
      <c r="BV603" s="15"/>
      <c r="BW603" s="15"/>
      <c r="BX603" s="15"/>
      <c r="BY603" s="15"/>
      <c r="BZ603" s="15"/>
      <c r="CA603" s="15"/>
      <c r="CB603" s="15"/>
      <c r="CC603" s="15"/>
      <c r="CD603" s="15"/>
      <c r="CE603" s="15"/>
      <c r="CF603" s="15"/>
      <c r="CG603" s="15"/>
      <c r="CH603" s="15"/>
      <c r="CI603" s="15"/>
      <c r="CJ603" s="15"/>
      <c r="CK603" s="15"/>
      <c r="CL603" s="15"/>
      <c r="CM603" s="15"/>
      <c r="CN603" s="15"/>
      <c r="CO603" s="15"/>
      <c r="CP603" s="15"/>
      <c r="CQ603" s="15"/>
      <c r="CR603" s="15"/>
      <c r="CS603" s="15"/>
      <c r="CT603" s="15"/>
      <c r="CU603" s="15"/>
      <c r="CV603" s="15"/>
      <c r="CW603" s="15"/>
      <c r="CX603" s="15"/>
      <c r="CY603" s="15"/>
      <c r="CZ603" s="15"/>
      <c r="DA603" s="15"/>
      <c r="DB603" s="15"/>
      <c r="DC603" s="15"/>
      <c r="DD603" s="15"/>
      <c r="DE603" s="15"/>
      <c r="DF603" s="15"/>
      <c r="DG603" s="15"/>
      <c r="DH603" s="15"/>
      <c r="DI603" s="15"/>
      <c r="DJ603" s="15"/>
      <c r="DK603" s="15"/>
      <c r="DL603" s="15"/>
      <c r="DM603" s="15"/>
      <c r="DN603" s="15"/>
      <c r="DO603" s="15"/>
      <c r="DP603" s="15"/>
      <c r="DQ603" s="15"/>
      <c r="DR603" s="15"/>
      <c r="DS603" s="15"/>
      <c r="DT603" s="15"/>
      <c r="DU603" s="15"/>
      <c r="DV603" s="15"/>
      <c r="DW603" s="15"/>
      <c r="DX603" s="15"/>
    </row>
    <row r="604" spans="1:128" ht="26.4">
      <c r="A604" s="150"/>
      <c r="B604" s="311" t="str">
        <f>CONCATENATE(B603,".1")</f>
        <v>A.II.7.2.1</v>
      </c>
      <c r="C604" s="312" t="s">
        <v>692</v>
      </c>
      <c r="D604" s="278" t="s">
        <v>623</v>
      </c>
      <c r="E604" s="279">
        <v>24.5</v>
      </c>
      <c r="F604" s="151" t="s">
        <v>939</v>
      </c>
      <c r="G604" s="151"/>
      <c r="H604" s="151"/>
      <c r="I604" s="151"/>
      <c r="J604" s="151"/>
      <c r="K604" s="152"/>
      <c r="L604" s="153"/>
      <c r="M604" s="152"/>
      <c r="N604" s="153"/>
      <c r="O604" s="152"/>
      <c r="P604" s="152"/>
      <c r="Q604" s="154"/>
      <c r="R604" s="154"/>
      <c r="S604" s="152"/>
      <c r="T604" s="152"/>
      <c r="U604" s="152"/>
      <c r="V604" s="152"/>
      <c r="W604" s="152"/>
      <c r="X604" s="152"/>
      <c r="Y604" s="152"/>
      <c r="Z604" s="155"/>
      <c r="AA604" s="155"/>
      <c r="AB604" s="155"/>
      <c r="AC604" s="151"/>
      <c r="AD604" s="156"/>
      <c r="AE604" s="157"/>
      <c r="AF604" s="152"/>
      <c r="AG604" s="152"/>
      <c r="AH604" s="152"/>
      <c r="AI604" s="152"/>
      <c r="AJ604" s="152"/>
      <c r="AK604" s="152"/>
      <c r="AL604" s="152"/>
      <c r="AM604" s="152"/>
      <c r="AN604" s="152"/>
      <c r="AO604" s="152"/>
      <c r="AP604" s="152"/>
      <c r="AQ604" s="152"/>
      <c r="AR604" s="152"/>
      <c r="AS604" s="152"/>
      <c r="AT604" s="152"/>
      <c r="AU604" s="152"/>
      <c r="AV604" s="11"/>
      <c r="AW604" s="11"/>
      <c r="AX604" s="11"/>
      <c r="AY604" s="15"/>
      <c r="AZ604" s="15"/>
      <c r="BA604" s="15"/>
      <c r="BB604" s="15"/>
      <c r="BC604" s="15"/>
      <c r="BD604" s="15"/>
      <c r="BE604" s="15"/>
      <c r="BF604" s="15"/>
      <c r="BG604" s="15"/>
      <c r="BH604" s="15"/>
      <c r="BI604" s="15"/>
      <c r="BJ604" s="15"/>
      <c r="BK604" s="15"/>
      <c r="BL604" s="15"/>
      <c r="BM604" s="15"/>
      <c r="BN604" s="15"/>
      <c r="BO604" s="15"/>
      <c r="BP604" s="15"/>
      <c r="BQ604" s="15"/>
      <c r="BR604" s="15"/>
      <c r="BS604" s="15"/>
      <c r="BT604" s="15"/>
      <c r="BU604" s="15"/>
      <c r="BV604" s="15"/>
      <c r="BW604" s="15"/>
      <c r="BX604" s="15"/>
      <c r="BY604" s="15"/>
      <c r="BZ604" s="15"/>
      <c r="CA604" s="15"/>
      <c r="CB604" s="15"/>
      <c r="CC604" s="15"/>
      <c r="CD604" s="15"/>
      <c r="CE604" s="15"/>
      <c r="CF604" s="15"/>
      <c r="CG604" s="15"/>
      <c r="CH604" s="15"/>
      <c r="CI604" s="15"/>
      <c r="CJ604" s="15"/>
      <c r="CK604" s="15"/>
      <c r="CL604" s="15"/>
      <c r="CM604" s="15"/>
      <c r="CN604" s="15"/>
      <c r="CO604" s="15"/>
      <c r="CP604" s="15"/>
      <c r="CQ604" s="15"/>
      <c r="CR604" s="15"/>
      <c r="CS604" s="15"/>
      <c r="CT604" s="15"/>
      <c r="CU604" s="15"/>
      <c r="CV604" s="15"/>
      <c r="CW604" s="15"/>
      <c r="CX604" s="15"/>
      <c r="CY604" s="15"/>
      <c r="CZ604" s="15"/>
      <c r="DA604" s="15"/>
      <c r="DB604" s="15"/>
      <c r="DC604" s="15"/>
      <c r="DD604" s="15"/>
      <c r="DE604" s="15"/>
      <c r="DF604" s="15"/>
      <c r="DG604" s="15"/>
      <c r="DH604" s="15"/>
      <c r="DI604" s="15"/>
      <c r="DJ604" s="15"/>
      <c r="DK604" s="15"/>
      <c r="DL604" s="15"/>
      <c r="DM604" s="15"/>
      <c r="DN604" s="15"/>
      <c r="DO604" s="15"/>
      <c r="DP604" s="15"/>
      <c r="DQ604" s="15"/>
      <c r="DR604" s="15"/>
      <c r="DS604" s="15"/>
      <c r="DT604" s="15"/>
      <c r="DU604" s="15"/>
      <c r="DV604" s="15"/>
      <c r="DW604" s="15"/>
      <c r="DX604" s="15"/>
    </row>
    <row r="605" spans="1:128" ht="52.8">
      <c r="A605" s="150"/>
      <c r="B605" s="311" t="str">
        <f>CONCATENATE(B603,".2")</f>
        <v>A.II.7.2.2</v>
      </c>
      <c r="C605" s="312" t="s">
        <v>693</v>
      </c>
      <c r="D605" s="278" t="s">
        <v>630</v>
      </c>
      <c r="E605" s="279">
        <v>87.7</v>
      </c>
      <c r="F605" s="151" t="s">
        <v>939</v>
      </c>
      <c r="G605" s="151" t="s">
        <v>201</v>
      </c>
      <c r="H605" s="151">
        <v>2400</v>
      </c>
      <c r="I605" s="151" t="s">
        <v>366</v>
      </c>
      <c r="J605" s="151">
        <f>(H605*E605)/1000</f>
        <v>210.48</v>
      </c>
      <c r="K605" s="152"/>
      <c r="L605" s="153">
        <f>J605</f>
        <v>210.48</v>
      </c>
      <c r="M605" s="152" t="s">
        <v>510</v>
      </c>
      <c r="N605" s="153">
        <f>0.1*E605</f>
        <v>8.7700000000000014</v>
      </c>
      <c r="O605" s="152">
        <v>10</v>
      </c>
      <c r="P605" s="152"/>
      <c r="Q605" s="154"/>
      <c r="R605" s="154"/>
      <c r="S605" s="152"/>
      <c r="T605" s="152"/>
      <c r="U605" s="152"/>
      <c r="V605" s="152"/>
      <c r="W605" s="152"/>
      <c r="X605" s="152"/>
      <c r="Y605" s="152"/>
      <c r="Z605" s="155"/>
      <c r="AA605" s="155"/>
      <c r="AB605" s="155"/>
      <c r="AC605" s="151"/>
      <c r="AD605" s="156"/>
      <c r="AE605" s="157"/>
      <c r="AF605" s="152"/>
      <c r="AG605" s="152"/>
      <c r="AH605" s="152"/>
      <c r="AI605" s="152"/>
      <c r="AJ605" s="152"/>
      <c r="AK605" s="152"/>
      <c r="AL605" s="152"/>
      <c r="AM605" s="152"/>
      <c r="AN605" s="152"/>
      <c r="AO605" s="152"/>
      <c r="AP605" s="152"/>
      <c r="AQ605" s="152"/>
      <c r="AR605" s="152"/>
      <c r="AS605" s="152"/>
      <c r="AT605" s="152"/>
      <c r="AU605" s="152"/>
      <c r="AV605" s="11"/>
      <c r="AW605" s="11"/>
      <c r="AX605" s="11"/>
      <c r="AY605" s="15"/>
      <c r="AZ605" s="15"/>
      <c r="BA605" s="15"/>
      <c r="BB605" s="15"/>
      <c r="BC605" s="15"/>
      <c r="BD605" s="15"/>
      <c r="BE605" s="15"/>
      <c r="BF605" s="15"/>
      <c r="BG605" s="15"/>
      <c r="BH605" s="15"/>
      <c r="BI605" s="15"/>
      <c r="BJ605" s="15"/>
      <c r="BK605" s="15"/>
      <c r="BL605" s="15"/>
      <c r="BM605" s="15"/>
      <c r="BN605" s="15"/>
      <c r="BO605" s="15"/>
      <c r="BP605" s="15"/>
      <c r="BQ605" s="15"/>
      <c r="BR605" s="15"/>
      <c r="BS605" s="15"/>
      <c r="BT605" s="15"/>
      <c r="BU605" s="15"/>
      <c r="BV605" s="15"/>
      <c r="BW605" s="15"/>
      <c r="BX605" s="15"/>
      <c r="BY605" s="15"/>
      <c r="BZ605" s="15"/>
      <c r="CA605" s="15"/>
      <c r="CB605" s="15"/>
      <c r="CC605" s="15"/>
      <c r="CD605" s="15"/>
      <c r="CE605" s="15"/>
      <c r="CF605" s="15"/>
      <c r="CG605" s="15"/>
      <c r="CH605" s="15"/>
      <c r="CI605" s="15"/>
      <c r="CJ605" s="15"/>
      <c r="CK605" s="15"/>
      <c r="CL605" s="15"/>
      <c r="CM605" s="15"/>
      <c r="CN605" s="15"/>
      <c r="CO605" s="15"/>
      <c r="CP605" s="15"/>
      <c r="CQ605" s="15"/>
      <c r="CR605" s="15"/>
      <c r="CS605" s="15"/>
      <c r="CT605" s="15"/>
      <c r="CU605" s="15"/>
      <c r="CV605" s="15"/>
      <c r="CW605" s="15"/>
      <c r="CX605" s="15"/>
      <c r="CY605" s="15"/>
      <c r="CZ605" s="15"/>
      <c r="DA605" s="15"/>
      <c r="DB605" s="15"/>
      <c r="DC605" s="15"/>
      <c r="DD605" s="15"/>
      <c r="DE605" s="15"/>
      <c r="DF605" s="15"/>
      <c r="DG605" s="15"/>
      <c r="DH605" s="15"/>
      <c r="DI605" s="15"/>
      <c r="DJ605" s="15"/>
      <c r="DK605" s="15"/>
      <c r="DL605" s="15"/>
      <c r="DM605" s="15"/>
      <c r="DN605" s="15"/>
      <c r="DO605" s="15"/>
      <c r="DP605" s="15"/>
      <c r="DQ605" s="15"/>
      <c r="DR605" s="15"/>
      <c r="DS605" s="15"/>
      <c r="DT605" s="15"/>
      <c r="DU605" s="15"/>
      <c r="DV605" s="15"/>
      <c r="DW605" s="15"/>
      <c r="DX605" s="15"/>
    </row>
    <row r="606" spans="1:128" ht="63.75" customHeight="1">
      <c r="A606" s="150"/>
      <c r="B606" s="311" t="str">
        <f>CONCATENATE(B603,".3")</f>
        <v>A.II.7.2.3</v>
      </c>
      <c r="C606" s="312" t="s">
        <v>907</v>
      </c>
      <c r="D606" s="278" t="s">
        <v>374</v>
      </c>
      <c r="E606" s="279">
        <v>82.4</v>
      </c>
      <c r="F606" s="151" t="s">
        <v>940</v>
      </c>
      <c r="G606" s="151"/>
      <c r="H606" s="151"/>
      <c r="I606" s="151"/>
      <c r="J606" s="151"/>
      <c r="K606" s="152"/>
      <c r="L606" s="153"/>
      <c r="M606" s="152"/>
      <c r="N606" s="153"/>
      <c r="O606" s="152"/>
      <c r="P606" s="152"/>
      <c r="Q606" s="154"/>
      <c r="R606" s="154"/>
      <c r="S606" s="152"/>
      <c r="T606" s="152"/>
      <c r="U606" s="152"/>
      <c r="V606" s="152"/>
      <c r="W606" s="152"/>
      <c r="X606" s="152"/>
      <c r="Y606" s="152"/>
      <c r="Z606" s="155"/>
      <c r="AA606" s="155"/>
      <c r="AB606" s="155"/>
      <c r="AC606" s="151"/>
      <c r="AD606" s="156"/>
      <c r="AE606" s="157"/>
      <c r="AF606" s="152"/>
      <c r="AG606" s="152"/>
      <c r="AH606" s="152"/>
      <c r="AI606" s="152"/>
      <c r="AJ606" s="152"/>
      <c r="AK606" s="152"/>
      <c r="AL606" s="152"/>
      <c r="AM606" s="152"/>
      <c r="AN606" s="152"/>
      <c r="AO606" s="152"/>
      <c r="AP606" s="152"/>
      <c r="AQ606" s="152"/>
      <c r="AR606" s="152"/>
      <c r="AS606" s="152"/>
      <c r="AT606" s="152"/>
      <c r="AU606" s="152"/>
      <c r="AV606" s="11"/>
      <c r="AW606" s="11"/>
      <c r="AX606" s="11"/>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5"/>
      <c r="DI606" s="15"/>
      <c r="DJ606" s="15"/>
      <c r="DK606" s="15"/>
      <c r="DL606" s="15"/>
      <c r="DM606" s="15"/>
      <c r="DN606" s="15"/>
      <c r="DO606" s="15"/>
      <c r="DP606" s="15"/>
      <c r="DQ606" s="15"/>
      <c r="DR606" s="15"/>
      <c r="DS606" s="15"/>
      <c r="DT606" s="15"/>
      <c r="DU606" s="15"/>
      <c r="DV606" s="15"/>
      <c r="DW606" s="15"/>
      <c r="DX606" s="15"/>
    </row>
    <row r="607" spans="1:128" ht="17.25" customHeight="1">
      <c r="A607" s="150"/>
      <c r="B607" s="311" t="str">
        <f>+CONCATENATE(LEFT(B603,LEN(B603)-1),VALUE(RIGHT(B603,1))+1)</f>
        <v>A.II.7.3</v>
      </c>
      <c r="C607" s="277" t="s">
        <v>669</v>
      </c>
      <c r="D607" s="278">
        <v>0</v>
      </c>
      <c r="E607" s="279"/>
      <c r="F607" s="151" t="s">
        <v>534</v>
      </c>
      <c r="G607" s="151"/>
      <c r="H607" s="151"/>
      <c r="I607" s="151"/>
      <c r="J607" s="151"/>
      <c r="K607" s="152"/>
      <c r="L607" s="153"/>
      <c r="M607" s="152"/>
      <c r="N607" s="153"/>
      <c r="O607" s="152"/>
      <c r="P607" s="152"/>
      <c r="Q607" s="154"/>
      <c r="R607" s="154"/>
      <c r="S607" s="152"/>
      <c r="T607" s="152"/>
      <c r="U607" s="152"/>
      <c r="V607" s="152"/>
      <c r="W607" s="152"/>
      <c r="X607" s="152"/>
      <c r="Y607" s="152"/>
      <c r="Z607" s="155"/>
      <c r="AA607" s="155"/>
      <c r="AB607" s="155"/>
      <c r="AC607" s="151"/>
      <c r="AD607" s="156"/>
      <c r="AE607" s="157"/>
      <c r="AF607" s="152"/>
      <c r="AG607" s="152"/>
      <c r="AH607" s="152"/>
      <c r="AI607" s="152"/>
      <c r="AJ607" s="152"/>
      <c r="AK607" s="152"/>
      <c r="AL607" s="152"/>
      <c r="AM607" s="152"/>
      <c r="AN607" s="152"/>
      <c r="AO607" s="152"/>
      <c r="AP607" s="152"/>
      <c r="AQ607" s="152"/>
      <c r="AR607" s="152"/>
      <c r="AS607" s="152"/>
      <c r="AT607" s="152"/>
      <c r="AU607" s="152"/>
      <c r="AV607" s="11"/>
      <c r="AW607" s="11"/>
      <c r="AX607" s="11"/>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s="15"/>
      <c r="CJ607" s="15"/>
      <c r="CK607" s="15"/>
      <c r="CL607" s="15"/>
      <c r="CM607" s="15"/>
      <c r="CN607" s="15"/>
      <c r="CO607" s="15"/>
      <c r="CP607" s="15"/>
      <c r="CQ607" s="15"/>
      <c r="CR607" s="15"/>
      <c r="CS607" s="15"/>
      <c r="CT607" s="15"/>
      <c r="CU607" s="15"/>
      <c r="CV607" s="15"/>
      <c r="CW607" s="15"/>
      <c r="CX607" s="15"/>
      <c r="CY607" s="15"/>
      <c r="CZ607" s="15"/>
      <c r="DA607" s="15"/>
      <c r="DB607" s="15"/>
      <c r="DC607" s="15"/>
      <c r="DD607" s="15"/>
      <c r="DE607" s="15"/>
      <c r="DF607" s="15"/>
      <c r="DG607" s="15"/>
      <c r="DH607" s="15"/>
      <c r="DI607" s="15"/>
      <c r="DJ607" s="15"/>
      <c r="DK607" s="15"/>
      <c r="DL607" s="15"/>
      <c r="DM607" s="15"/>
      <c r="DN607" s="15"/>
      <c r="DO607" s="15"/>
      <c r="DP607" s="15"/>
      <c r="DQ607" s="15"/>
      <c r="DR607" s="15"/>
      <c r="DS607" s="15"/>
      <c r="DT607" s="15"/>
      <c r="DU607" s="15"/>
      <c r="DV607" s="15"/>
      <c r="DW607" s="15"/>
      <c r="DX607" s="15"/>
    </row>
    <row r="608" spans="1:128" ht="38.25" customHeight="1">
      <c r="A608" s="150"/>
      <c r="B608" s="311" t="str">
        <f>CONCATENATE(B607,".1")</f>
        <v>A.II.7.3.1</v>
      </c>
      <c r="C608" s="312" t="s">
        <v>810</v>
      </c>
      <c r="D608" s="278" t="s">
        <v>623</v>
      </c>
      <c r="E608" s="318">
        <v>105</v>
      </c>
      <c r="F608" s="151" t="s">
        <v>534</v>
      </c>
      <c r="G608" s="151"/>
      <c r="H608" s="151"/>
      <c r="I608" s="151"/>
      <c r="J608" s="151"/>
      <c r="K608" s="152"/>
      <c r="L608" s="153"/>
      <c r="M608" s="152"/>
      <c r="N608" s="153"/>
      <c r="O608" s="152"/>
      <c r="P608" s="152"/>
      <c r="Q608" s="154"/>
      <c r="R608" s="154"/>
      <c r="S608" s="152"/>
      <c r="T608" s="152"/>
      <c r="U608" s="152"/>
      <c r="V608" s="152"/>
      <c r="W608" s="152"/>
      <c r="X608" s="152"/>
      <c r="Y608" s="152"/>
      <c r="Z608" s="155"/>
      <c r="AA608" s="155"/>
      <c r="AB608" s="155"/>
      <c r="AC608" s="151"/>
      <c r="AD608" s="156"/>
      <c r="AE608" s="157"/>
      <c r="AF608" s="152"/>
      <c r="AG608" s="152"/>
      <c r="AH608" s="152"/>
      <c r="AI608" s="152"/>
      <c r="AJ608" s="152"/>
      <c r="AK608" s="152"/>
      <c r="AL608" s="152"/>
      <c r="AM608" s="152"/>
      <c r="AN608" s="152"/>
      <c r="AO608" s="152"/>
      <c r="AP608" s="152"/>
      <c r="AQ608" s="152"/>
      <c r="AR608" s="152"/>
      <c r="AS608" s="152"/>
      <c r="AT608" s="152"/>
      <c r="AU608" s="152"/>
      <c r="AV608" s="11"/>
      <c r="AW608" s="11"/>
      <c r="AX608" s="11"/>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row>
    <row r="609" spans="1:128" ht="17.25" customHeight="1">
      <c r="A609" s="150"/>
      <c r="B609" s="311" t="str">
        <f>+CONCATENATE(LEFT(B607,LEN(B607)-1),VALUE(RIGHT(B607,1))+1)</f>
        <v>A.II.7.4</v>
      </c>
      <c r="C609" s="277" t="s">
        <v>908</v>
      </c>
      <c r="D609" s="322"/>
      <c r="E609" s="323"/>
      <c r="F609" s="151" t="s">
        <v>534</v>
      </c>
      <c r="G609" s="151"/>
      <c r="H609" s="151"/>
      <c r="I609" s="151"/>
      <c r="J609" s="151"/>
      <c r="K609" s="152"/>
      <c r="L609" s="153"/>
      <c r="M609" s="152"/>
      <c r="N609" s="153"/>
      <c r="O609" s="152"/>
      <c r="P609" s="152"/>
      <c r="Q609" s="154"/>
      <c r="R609" s="154"/>
      <c r="S609" s="152"/>
      <c r="T609" s="152"/>
      <c r="U609" s="152"/>
      <c r="V609" s="152"/>
      <c r="W609" s="152"/>
      <c r="X609" s="152"/>
      <c r="Y609" s="152"/>
      <c r="Z609" s="155"/>
      <c r="AA609" s="155"/>
      <c r="AB609" s="155"/>
      <c r="AC609" s="151"/>
      <c r="AD609" s="156"/>
      <c r="AE609" s="157"/>
      <c r="AF609" s="152"/>
      <c r="AG609" s="152"/>
      <c r="AH609" s="152"/>
      <c r="AI609" s="152"/>
      <c r="AJ609" s="152"/>
      <c r="AK609" s="152"/>
      <c r="AL609" s="152"/>
      <c r="AM609" s="152"/>
      <c r="AN609" s="152"/>
      <c r="AO609" s="152"/>
      <c r="AP609" s="152"/>
      <c r="AQ609" s="152"/>
      <c r="AR609" s="152"/>
      <c r="AS609" s="152"/>
      <c r="AT609" s="152"/>
      <c r="AU609" s="152"/>
      <c r="AV609" s="11"/>
      <c r="AW609" s="11"/>
      <c r="AX609" s="11"/>
      <c r="AY609" s="15"/>
      <c r="AZ609" s="15"/>
      <c r="BA609" s="15"/>
      <c r="BB609" s="15"/>
      <c r="BC609" s="15"/>
      <c r="BD609" s="15"/>
      <c r="BE609" s="15"/>
      <c r="BF609" s="15"/>
      <c r="BG609" s="15"/>
      <c r="BH609" s="15"/>
      <c r="BI609" s="15"/>
      <c r="BJ609" s="15"/>
      <c r="BK609" s="15"/>
      <c r="BL609" s="15"/>
      <c r="BM609" s="15"/>
      <c r="BN609" s="15"/>
      <c r="BO609" s="15"/>
      <c r="BP609" s="15"/>
      <c r="BQ609" s="15"/>
      <c r="BR609" s="15"/>
      <c r="BS609" s="15"/>
      <c r="BT609" s="15"/>
      <c r="BU609" s="15"/>
      <c r="BV609" s="15"/>
      <c r="BW609" s="15"/>
      <c r="BX609" s="15"/>
      <c r="BY609" s="15"/>
      <c r="BZ609" s="15"/>
      <c r="CA609" s="15"/>
      <c r="CB609" s="15"/>
      <c r="CC609" s="15"/>
      <c r="CD609" s="15"/>
      <c r="CE609" s="15"/>
      <c r="CF609" s="15"/>
      <c r="CG609" s="15"/>
      <c r="CH609" s="15"/>
      <c r="CI609" s="15"/>
      <c r="CJ609" s="15"/>
      <c r="CK609" s="15"/>
      <c r="CL609" s="15"/>
      <c r="CM609" s="15"/>
      <c r="CN609" s="15"/>
      <c r="CO609" s="15"/>
      <c r="CP609" s="15"/>
      <c r="CQ609" s="15"/>
      <c r="CR609" s="15"/>
      <c r="CS609" s="15"/>
      <c r="CT609" s="15"/>
      <c r="CU609" s="15"/>
      <c r="CV609" s="15"/>
      <c r="CW609" s="15"/>
      <c r="CX609" s="15"/>
      <c r="CY609" s="15"/>
      <c r="CZ609" s="15"/>
      <c r="DA609" s="15"/>
      <c r="DB609" s="15"/>
      <c r="DC609" s="15"/>
      <c r="DD609" s="15"/>
      <c r="DE609" s="15"/>
      <c r="DF609" s="15"/>
      <c r="DG609" s="15"/>
      <c r="DH609" s="15"/>
      <c r="DI609" s="15"/>
      <c r="DJ609" s="15"/>
      <c r="DK609" s="15"/>
      <c r="DL609" s="15"/>
      <c r="DM609" s="15"/>
      <c r="DN609" s="15"/>
      <c r="DO609" s="15"/>
      <c r="DP609" s="15"/>
      <c r="DQ609" s="15"/>
      <c r="DR609" s="15"/>
      <c r="DS609" s="15"/>
      <c r="DT609" s="15"/>
      <c r="DU609" s="15"/>
      <c r="DV609" s="15"/>
      <c r="DW609" s="15"/>
      <c r="DX609" s="15"/>
    </row>
    <row r="610" spans="1:128" ht="51" customHeight="1">
      <c r="A610" s="150"/>
      <c r="B610" s="288"/>
      <c r="C610" s="324" t="s">
        <v>641</v>
      </c>
      <c r="D610" s="290"/>
      <c r="E610" s="287"/>
      <c r="F610" s="151" t="s">
        <v>534</v>
      </c>
      <c r="G610" s="151"/>
      <c r="H610" s="151"/>
      <c r="I610" s="151"/>
      <c r="J610" s="151"/>
      <c r="K610" s="152"/>
      <c r="L610" s="153"/>
      <c r="M610" s="152"/>
      <c r="N610" s="153"/>
      <c r="O610" s="152"/>
      <c r="P610" s="152"/>
      <c r="Q610" s="154"/>
      <c r="R610" s="154"/>
      <c r="S610" s="152"/>
      <c r="T610" s="152"/>
      <c r="U610" s="152"/>
      <c r="V610" s="152"/>
      <c r="W610" s="152"/>
      <c r="X610" s="152"/>
      <c r="Y610" s="152"/>
      <c r="Z610" s="155"/>
      <c r="AA610" s="155"/>
      <c r="AB610" s="155"/>
      <c r="AC610" s="151"/>
      <c r="AD610" s="156"/>
      <c r="AE610" s="157"/>
      <c r="AF610" s="152"/>
      <c r="AG610" s="152"/>
      <c r="AH610" s="152"/>
      <c r="AI610" s="152"/>
      <c r="AJ610" s="152"/>
      <c r="AK610" s="152"/>
      <c r="AL610" s="152"/>
      <c r="AM610" s="152"/>
      <c r="AN610" s="152"/>
      <c r="AO610" s="152"/>
      <c r="AP610" s="152"/>
      <c r="AQ610" s="152"/>
      <c r="AR610" s="152"/>
      <c r="AS610" s="152"/>
      <c r="AT610" s="152"/>
      <c r="AU610" s="152"/>
      <c r="AV610" s="11"/>
      <c r="AW610" s="11"/>
      <c r="AX610" s="11"/>
      <c r="AY610" s="15"/>
      <c r="AZ610" s="15"/>
      <c r="BA610" s="15"/>
      <c r="BB610" s="15"/>
      <c r="BC610" s="15"/>
      <c r="BD610" s="15"/>
      <c r="BE610" s="15"/>
      <c r="BF610" s="15"/>
      <c r="BG610" s="15"/>
      <c r="BH610" s="15"/>
      <c r="BI610" s="15"/>
      <c r="BJ610" s="15"/>
      <c r="BK610" s="15"/>
      <c r="BL610" s="15"/>
      <c r="BM610" s="15"/>
      <c r="BN610" s="15"/>
      <c r="BO610" s="15"/>
      <c r="BP610" s="15"/>
      <c r="BQ610" s="15"/>
      <c r="BR610" s="15"/>
      <c r="BS610" s="15"/>
      <c r="BT610" s="15"/>
      <c r="BU610" s="15"/>
      <c r="BV610" s="15"/>
      <c r="BW610" s="15"/>
      <c r="BX610" s="15"/>
      <c r="BY610" s="15"/>
      <c r="BZ610" s="15"/>
      <c r="CA610" s="15"/>
      <c r="CB610" s="15"/>
      <c r="CC610" s="15"/>
      <c r="CD610" s="15"/>
      <c r="CE610" s="15"/>
      <c r="CF610" s="15"/>
      <c r="CG610" s="15"/>
      <c r="CH610" s="15"/>
      <c r="CI610" s="15"/>
      <c r="CJ610" s="15"/>
      <c r="CK610" s="15"/>
      <c r="CL610" s="15"/>
      <c r="CM610" s="15"/>
      <c r="CN610" s="15"/>
      <c r="CO610" s="15"/>
      <c r="CP610" s="15"/>
      <c r="CQ610" s="15"/>
      <c r="CR610" s="15"/>
      <c r="CS610" s="15"/>
      <c r="CT610" s="15"/>
      <c r="CU610" s="15"/>
      <c r="CV610" s="15"/>
      <c r="CW610" s="15"/>
      <c r="CX610" s="15"/>
      <c r="CY610" s="15"/>
      <c r="CZ610" s="15"/>
      <c r="DA610" s="15"/>
      <c r="DB610" s="15"/>
      <c r="DC610" s="15"/>
      <c r="DD610" s="15"/>
      <c r="DE610" s="15"/>
      <c r="DF610" s="15"/>
      <c r="DG610" s="15"/>
      <c r="DH610" s="15"/>
      <c r="DI610" s="15"/>
      <c r="DJ610" s="15"/>
      <c r="DK610" s="15"/>
      <c r="DL610" s="15"/>
      <c r="DM610" s="15"/>
      <c r="DN610" s="15"/>
      <c r="DO610" s="15"/>
      <c r="DP610" s="15"/>
      <c r="DQ610" s="15"/>
      <c r="DR610" s="15"/>
      <c r="DS610" s="15"/>
      <c r="DT610" s="15"/>
      <c r="DU610" s="15"/>
      <c r="DV610" s="15"/>
      <c r="DW610" s="15"/>
      <c r="DX610" s="15"/>
    </row>
    <row r="611" spans="1:128" ht="17.25" customHeight="1">
      <c r="A611" s="150"/>
      <c r="B611" s="311" t="str">
        <f>CONCATENATE(B609,".1")</f>
        <v>A.II.7.4.1</v>
      </c>
      <c r="C611" s="306" t="s">
        <v>646</v>
      </c>
      <c r="D611" s="296"/>
      <c r="E611" s="294"/>
      <c r="F611" s="151" t="s">
        <v>534</v>
      </c>
      <c r="G611" s="151"/>
      <c r="H611" s="151"/>
      <c r="I611" s="151"/>
      <c r="J611" s="151"/>
      <c r="K611" s="152"/>
      <c r="L611" s="153"/>
      <c r="M611" s="152"/>
      <c r="N611" s="153"/>
      <c r="O611" s="152"/>
      <c r="P611" s="152"/>
      <c r="Q611" s="154"/>
      <c r="R611" s="154"/>
      <c r="S611" s="152"/>
      <c r="T611" s="152"/>
      <c r="U611" s="152"/>
      <c r="V611" s="152"/>
      <c r="W611" s="152"/>
      <c r="X611" s="152"/>
      <c r="Y611" s="152"/>
      <c r="Z611" s="155"/>
      <c r="AA611" s="155"/>
      <c r="AB611" s="155"/>
      <c r="AC611" s="151"/>
      <c r="AD611" s="156"/>
      <c r="AE611" s="157"/>
      <c r="AF611" s="152"/>
      <c r="AG611" s="152"/>
      <c r="AH611" s="152"/>
      <c r="AI611" s="152"/>
      <c r="AJ611" s="152"/>
      <c r="AK611" s="152"/>
      <c r="AL611" s="152"/>
      <c r="AM611" s="152"/>
      <c r="AN611" s="152"/>
      <c r="AO611" s="152"/>
      <c r="AP611" s="152"/>
      <c r="AQ611" s="152"/>
      <c r="AR611" s="152"/>
      <c r="AS611" s="152"/>
      <c r="AT611" s="152"/>
      <c r="AU611" s="152"/>
      <c r="AV611" s="11"/>
      <c r="AW611" s="11"/>
      <c r="AX611" s="11"/>
      <c r="AY611" s="15"/>
      <c r="AZ611" s="15"/>
      <c r="BA611" s="15"/>
      <c r="BB611" s="15"/>
      <c r="BC611" s="15"/>
      <c r="BD611" s="15"/>
      <c r="BE611" s="15"/>
      <c r="BF611" s="15"/>
      <c r="BG611" s="15"/>
      <c r="BH611" s="15"/>
      <c r="BI611" s="15"/>
      <c r="BJ611" s="15"/>
      <c r="BK611" s="15"/>
      <c r="BL611" s="15"/>
      <c r="BM611" s="15"/>
      <c r="BN611" s="15"/>
      <c r="BO611" s="15"/>
      <c r="BP611" s="15"/>
      <c r="BQ611" s="15"/>
      <c r="BR611" s="15"/>
      <c r="BS611" s="15"/>
      <c r="BT611" s="15"/>
      <c r="BU611" s="15"/>
      <c r="BV611" s="15"/>
      <c r="BW611" s="15"/>
      <c r="BX611" s="15"/>
      <c r="BY611" s="15"/>
      <c r="BZ611" s="15"/>
      <c r="CA611" s="15"/>
      <c r="CB611" s="15"/>
      <c r="CC611" s="15"/>
      <c r="CD611" s="15"/>
      <c r="CE611" s="15"/>
      <c r="CF611" s="15"/>
      <c r="CG611" s="15"/>
      <c r="CH611" s="15"/>
      <c r="CI611" s="15"/>
      <c r="CJ611" s="15"/>
      <c r="CK611" s="15"/>
      <c r="CL611" s="15"/>
      <c r="CM611" s="15"/>
      <c r="CN611" s="15"/>
      <c r="CO611" s="15"/>
      <c r="CP611" s="15"/>
      <c r="CQ611" s="15"/>
      <c r="CR611" s="15"/>
      <c r="CS611" s="15"/>
      <c r="CT611" s="15"/>
      <c r="CU611" s="15"/>
      <c r="CV611" s="15"/>
      <c r="CW611" s="15"/>
      <c r="CX611" s="15"/>
      <c r="CY611" s="15"/>
      <c r="CZ611" s="15"/>
      <c r="DA611" s="15"/>
      <c r="DB611" s="15"/>
      <c r="DC611" s="15"/>
      <c r="DD611" s="15"/>
      <c r="DE611" s="15"/>
      <c r="DF611" s="15"/>
      <c r="DG611" s="15"/>
      <c r="DH611" s="15"/>
      <c r="DI611" s="15"/>
      <c r="DJ611" s="15"/>
      <c r="DK611" s="15"/>
      <c r="DL611" s="15"/>
      <c r="DM611" s="15"/>
      <c r="DN611" s="15"/>
      <c r="DO611" s="15"/>
      <c r="DP611" s="15"/>
      <c r="DQ611" s="15"/>
      <c r="DR611" s="15"/>
      <c r="DS611" s="15"/>
      <c r="DT611" s="15"/>
      <c r="DU611" s="15"/>
      <c r="DV611" s="15"/>
      <c r="DW611" s="15"/>
      <c r="DX611" s="15"/>
    </row>
    <row r="612" spans="1:128" ht="17.25" customHeight="1">
      <c r="A612" s="150"/>
      <c r="B612" s="305" t="str">
        <f>CONCATENATE(B611,".1")</f>
        <v>A.II.7.4.1.1</v>
      </c>
      <c r="C612" s="291" t="s">
        <v>751</v>
      </c>
      <c r="D612" s="290"/>
      <c r="E612" s="287"/>
      <c r="F612" s="151" t="s">
        <v>534</v>
      </c>
      <c r="G612" s="151"/>
      <c r="H612" s="151"/>
      <c r="I612" s="151"/>
      <c r="J612" s="151"/>
      <c r="K612" s="152"/>
      <c r="L612" s="153"/>
      <c r="M612" s="152"/>
      <c r="N612" s="153"/>
      <c r="O612" s="152"/>
      <c r="P612" s="152"/>
      <c r="Q612" s="154"/>
      <c r="R612" s="154"/>
      <c r="S612" s="152"/>
      <c r="T612" s="152"/>
      <c r="U612" s="152"/>
      <c r="V612" s="152"/>
      <c r="W612" s="152"/>
      <c r="X612" s="152"/>
      <c r="Y612" s="152"/>
      <c r="Z612" s="155"/>
      <c r="AA612" s="155"/>
      <c r="AB612" s="155"/>
      <c r="AC612" s="151"/>
      <c r="AD612" s="156"/>
      <c r="AE612" s="157"/>
      <c r="AF612" s="152"/>
      <c r="AG612" s="152"/>
      <c r="AH612" s="152"/>
      <c r="AI612" s="152"/>
      <c r="AJ612" s="152"/>
      <c r="AK612" s="152"/>
      <c r="AL612" s="152"/>
      <c r="AM612" s="152"/>
      <c r="AN612" s="152"/>
      <c r="AO612" s="152"/>
      <c r="AP612" s="152"/>
      <c r="AQ612" s="152"/>
      <c r="AR612" s="152"/>
      <c r="AS612" s="152"/>
      <c r="AT612" s="152"/>
      <c r="AU612" s="152"/>
      <c r="AV612" s="11"/>
      <c r="AW612" s="11"/>
      <c r="AX612" s="11"/>
      <c r="AY612" s="15"/>
      <c r="AZ612" s="15"/>
      <c r="BA612" s="15"/>
      <c r="BB612" s="15"/>
      <c r="BC612" s="15"/>
      <c r="BD612" s="15"/>
      <c r="BE612" s="15"/>
      <c r="BF612" s="15"/>
      <c r="BG612" s="15"/>
      <c r="BH612" s="15"/>
      <c r="BI612" s="15"/>
      <c r="BJ612" s="15"/>
      <c r="BK612" s="15"/>
      <c r="BL612" s="15"/>
      <c r="BM612" s="15"/>
      <c r="BN612" s="15"/>
      <c r="BO612" s="15"/>
      <c r="BP612" s="15"/>
      <c r="BQ612" s="15"/>
      <c r="BR612" s="15"/>
      <c r="BS612" s="15"/>
      <c r="BT612" s="15"/>
      <c r="BU612" s="15"/>
      <c r="BV612" s="15"/>
      <c r="BW612" s="15"/>
      <c r="BX612" s="15"/>
      <c r="BY612" s="15"/>
      <c r="BZ612" s="15"/>
      <c r="CA612" s="15"/>
      <c r="CB612" s="15"/>
      <c r="CC612" s="15"/>
      <c r="CD612" s="15"/>
      <c r="CE612" s="15"/>
      <c r="CF612" s="15"/>
      <c r="CG612" s="15"/>
      <c r="CH612" s="15"/>
      <c r="CI612" s="15"/>
      <c r="CJ612" s="15"/>
      <c r="CK612" s="15"/>
      <c r="CL612" s="15"/>
      <c r="CM612" s="15"/>
      <c r="CN612" s="15"/>
      <c r="CO612" s="15"/>
      <c r="CP612" s="15"/>
      <c r="CQ612" s="15"/>
      <c r="CR612" s="15"/>
      <c r="CS612" s="15"/>
      <c r="CT612" s="15"/>
      <c r="CU612" s="15"/>
      <c r="CV612" s="15"/>
      <c r="CW612" s="15"/>
      <c r="CX612" s="15"/>
      <c r="CY612" s="15"/>
      <c r="CZ612" s="15"/>
      <c r="DA612" s="15"/>
      <c r="DB612" s="15"/>
      <c r="DC612" s="15"/>
      <c r="DD612" s="15"/>
      <c r="DE612" s="15"/>
      <c r="DF612" s="15"/>
      <c r="DG612" s="15"/>
      <c r="DH612" s="15"/>
      <c r="DI612" s="15"/>
      <c r="DJ612" s="15"/>
      <c r="DK612" s="15"/>
      <c r="DL612" s="15"/>
      <c r="DM612" s="15"/>
      <c r="DN612" s="15"/>
      <c r="DO612" s="15"/>
      <c r="DP612" s="15"/>
      <c r="DQ612" s="15"/>
      <c r="DR612" s="15"/>
      <c r="DS612" s="15"/>
      <c r="DT612" s="15"/>
      <c r="DU612" s="15"/>
      <c r="DV612" s="15"/>
      <c r="DW612" s="15"/>
      <c r="DX612" s="15"/>
    </row>
    <row r="613" spans="1:128" ht="18">
      <c r="A613" s="150"/>
      <c r="B613" s="305" t="str">
        <f>CONCATENATE(B612,".1")</f>
        <v>A.II.7.4.1.1.1</v>
      </c>
      <c r="C613" s="291" t="s">
        <v>909</v>
      </c>
      <c r="D613" s="290" t="s">
        <v>608</v>
      </c>
      <c r="E613" s="287">
        <v>4</v>
      </c>
      <c r="F613" s="151" t="s">
        <v>939</v>
      </c>
      <c r="G613" s="151"/>
      <c r="H613" s="151"/>
      <c r="I613" s="151"/>
      <c r="J613" s="151"/>
      <c r="K613" s="152"/>
      <c r="L613" s="153"/>
      <c r="M613" s="152"/>
      <c r="N613" s="153"/>
      <c r="O613" s="152"/>
      <c r="P613" s="152"/>
      <c r="Q613" s="154"/>
      <c r="R613" s="154"/>
      <c r="S613" s="152"/>
      <c r="T613" s="152"/>
      <c r="U613" s="152"/>
      <c r="V613" s="152"/>
      <c r="W613" s="152"/>
      <c r="X613" s="152"/>
      <c r="Y613" s="152"/>
      <c r="Z613" s="155"/>
      <c r="AA613" s="155"/>
      <c r="AB613" s="155"/>
      <c r="AC613" s="151"/>
      <c r="AD613" s="156"/>
      <c r="AE613" s="157"/>
      <c r="AF613" s="152"/>
      <c r="AG613" s="152"/>
      <c r="AH613" s="152"/>
      <c r="AI613" s="152"/>
      <c r="AJ613" s="152"/>
      <c r="AK613" s="152"/>
      <c r="AL613" s="152"/>
      <c r="AM613" s="152"/>
      <c r="AN613" s="152"/>
      <c r="AO613" s="152"/>
      <c r="AP613" s="152"/>
      <c r="AQ613" s="152"/>
      <c r="AR613" s="152"/>
      <c r="AS613" s="152"/>
      <c r="AT613" s="152"/>
      <c r="AU613" s="152"/>
      <c r="AV613" s="11"/>
      <c r="AW613" s="11"/>
      <c r="AX613" s="11"/>
      <c r="AY613" s="15"/>
      <c r="AZ613" s="15"/>
      <c r="BA613" s="15"/>
      <c r="BB613" s="15"/>
      <c r="BC613" s="15"/>
      <c r="BD613" s="15"/>
      <c r="BE613" s="15"/>
      <c r="BF613" s="15"/>
      <c r="BG613" s="15"/>
      <c r="BH613" s="15"/>
      <c r="BI613" s="15"/>
      <c r="BJ613" s="15"/>
      <c r="BK613" s="15"/>
      <c r="BL613" s="15"/>
      <c r="BM613" s="15"/>
      <c r="BN613" s="15"/>
      <c r="BO613" s="15"/>
      <c r="BP613" s="15"/>
      <c r="BQ613" s="15"/>
      <c r="BR613" s="15"/>
      <c r="BS613" s="15"/>
      <c r="BT613" s="15"/>
      <c r="BU613" s="15"/>
      <c r="BV613" s="15"/>
      <c r="BW613" s="15"/>
      <c r="BX613" s="15"/>
      <c r="BY613" s="15"/>
      <c r="BZ613" s="15"/>
      <c r="CA613" s="15"/>
      <c r="CB613" s="15"/>
      <c r="CC613" s="15"/>
      <c r="CD613" s="15"/>
      <c r="CE613" s="15"/>
      <c r="CF613" s="15"/>
      <c r="CG613" s="15"/>
      <c r="CH613" s="15"/>
      <c r="CI613" s="15"/>
      <c r="CJ613" s="15"/>
      <c r="CK613" s="15"/>
      <c r="CL613" s="15"/>
      <c r="CM613" s="15"/>
      <c r="CN613" s="15"/>
      <c r="CO613" s="15"/>
      <c r="CP613" s="15"/>
      <c r="CQ613" s="15"/>
      <c r="CR613" s="15"/>
      <c r="CS613" s="15"/>
      <c r="CT613" s="15"/>
      <c r="CU613" s="15"/>
      <c r="CV613" s="15"/>
      <c r="CW613" s="15"/>
      <c r="CX613" s="15"/>
      <c r="CY613" s="15"/>
      <c r="CZ613" s="15"/>
      <c r="DA613" s="15"/>
      <c r="DB613" s="15"/>
      <c r="DC613" s="15"/>
      <c r="DD613" s="15"/>
      <c r="DE613" s="15"/>
      <c r="DF613" s="15"/>
      <c r="DG613" s="15"/>
      <c r="DH613" s="15"/>
      <c r="DI613" s="15"/>
      <c r="DJ613" s="15"/>
      <c r="DK613" s="15"/>
      <c r="DL613" s="15"/>
      <c r="DM613" s="15"/>
      <c r="DN613" s="15"/>
      <c r="DO613" s="15"/>
      <c r="DP613" s="15"/>
      <c r="DQ613" s="15"/>
      <c r="DR613" s="15"/>
      <c r="DS613" s="15"/>
      <c r="DT613" s="15"/>
      <c r="DU613" s="15"/>
      <c r="DV613" s="15"/>
      <c r="DW613" s="15"/>
      <c r="DX613" s="15"/>
    </row>
    <row r="614" spans="1:128" ht="17.25" customHeight="1">
      <c r="A614" s="150"/>
      <c r="B614" s="305" t="str">
        <f>CONCATENATE(B611,".2")</f>
        <v>A.II.7.4.1.2</v>
      </c>
      <c r="C614" s="306" t="s">
        <v>684</v>
      </c>
      <c r="D614" s="296"/>
      <c r="E614" s="301"/>
      <c r="F614" s="151" t="s">
        <v>534</v>
      </c>
      <c r="G614" s="151"/>
      <c r="H614" s="151"/>
      <c r="I614" s="151"/>
      <c r="J614" s="151"/>
      <c r="K614" s="152"/>
      <c r="L614" s="153"/>
      <c r="M614" s="152"/>
      <c r="N614" s="153"/>
      <c r="O614" s="152"/>
      <c r="P614" s="152"/>
      <c r="Q614" s="154"/>
      <c r="R614" s="154"/>
      <c r="S614" s="152"/>
      <c r="T614" s="152"/>
      <c r="U614" s="152"/>
      <c r="V614" s="152"/>
      <c r="W614" s="152"/>
      <c r="X614" s="152"/>
      <c r="Y614" s="152"/>
      <c r="Z614" s="155"/>
      <c r="AA614" s="155"/>
      <c r="AB614" s="155"/>
      <c r="AC614" s="151"/>
      <c r="AD614" s="156"/>
      <c r="AE614" s="157"/>
      <c r="AF614" s="152"/>
      <c r="AG614" s="152"/>
      <c r="AH614" s="152"/>
      <c r="AI614" s="152"/>
      <c r="AJ614" s="152"/>
      <c r="AK614" s="152"/>
      <c r="AL614" s="152"/>
      <c r="AM614" s="152"/>
      <c r="AN614" s="152"/>
      <c r="AO614" s="152"/>
      <c r="AP614" s="152"/>
      <c r="AQ614" s="152"/>
      <c r="AR614" s="152"/>
      <c r="AS614" s="152"/>
      <c r="AT614" s="152"/>
      <c r="AU614" s="152"/>
      <c r="AV614" s="11"/>
      <c r="AW614" s="11"/>
      <c r="AX614" s="11"/>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s="15"/>
      <c r="CJ614" s="15"/>
      <c r="CK614" s="15"/>
      <c r="CL614" s="15"/>
      <c r="CM614" s="15"/>
      <c r="CN614" s="15"/>
      <c r="CO614" s="15"/>
      <c r="CP614" s="15"/>
      <c r="CQ614" s="15"/>
      <c r="CR614" s="15"/>
      <c r="CS614" s="15"/>
      <c r="CT614" s="15"/>
      <c r="CU614" s="15"/>
      <c r="CV614" s="15"/>
      <c r="CW614" s="15"/>
      <c r="CX614" s="15"/>
      <c r="CY614" s="15"/>
      <c r="CZ614" s="15"/>
      <c r="DA614" s="15"/>
      <c r="DB614" s="15"/>
      <c r="DC614" s="15"/>
      <c r="DD614" s="15"/>
      <c r="DE614" s="15"/>
      <c r="DF614" s="15"/>
      <c r="DG614" s="15"/>
      <c r="DH614" s="15"/>
      <c r="DI614" s="15"/>
      <c r="DJ614" s="15"/>
      <c r="DK614" s="15"/>
      <c r="DL614" s="15"/>
      <c r="DM614" s="15"/>
      <c r="DN614" s="15"/>
      <c r="DO614" s="15"/>
      <c r="DP614" s="15"/>
      <c r="DQ614" s="15"/>
      <c r="DR614" s="15"/>
      <c r="DS614" s="15"/>
      <c r="DT614" s="15"/>
      <c r="DU614" s="15"/>
      <c r="DV614" s="15"/>
      <c r="DW614" s="15"/>
      <c r="DX614" s="15"/>
    </row>
    <row r="615" spans="1:128" ht="18">
      <c r="A615" s="150"/>
      <c r="B615" s="292" t="str">
        <f>CONCATENATE(B614,".1")</f>
        <v>A.II.7.4.1.2.1</v>
      </c>
      <c r="C615" s="291" t="s">
        <v>943</v>
      </c>
      <c r="D615" s="290" t="s">
        <v>608</v>
      </c>
      <c r="E615" s="287">
        <v>1</v>
      </c>
      <c r="F615" s="151" t="s">
        <v>537</v>
      </c>
      <c r="G615" s="151"/>
      <c r="H615" s="151"/>
      <c r="I615" s="151"/>
      <c r="J615" s="151"/>
      <c r="K615" s="152"/>
      <c r="L615" s="153"/>
      <c r="M615" s="152"/>
      <c r="N615" s="153"/>
      <c r="O615" s="152"/>
      <c r="P615" s="152"/>
      <c r="Q615" s="154"/>
      <c r="R615" s="154"/>
      <c r="S615" s="152"/>
      <c r="T615" s="152"/>
      <c r="U615" s="152"/>
      <c r="V615" s="152"/>
      <c r="W615" s="152"/>
      <c r="X615" s="152"/>
      <c r="Y615" s="152"/>
      <c r="Z615" s="155"/>
      <c r="AA615" s="155"/>
      <c r="AB615" s="155"/>
      <c r="AC615" s="151"/>
      <c r="AD615" s="156"/>
      <c r="AE615" s="157"/>
      <c r="AF615" s="152"/>
      <c r="AG615" s="152"/>
      <c r="AH615" s="152"/>
      <c r="AI615" s="152"/>
      <c r="AJ615" s="152"/>
      <c r="AK615" s="152"/>
      <c r="AL615" s="152"/>
      <c r="AM615" s="152"/>
      <c r="AN615" s="152"/>
      <c r="AO615" s="152"/>
      <c r="AP615" s="152"/>
      <c r="AQ615" s="152"/>
      <c r="AR615" s="152"/>
      <c r="AS615" s="152"/>
      <c r="AT615" s="152"/>
      <c r="AU615" s="152"/>
      <c r="AV615" s="11"/>
      <c r="AW615" s="11"/>
      <c r="AX615" s="11"/>
      <c r="AY615" s="15"/>
      <c r="AZ615" s="15"/>
      <c r="BA615" s="15"/>
      <c r="BB615" s="15"/>
      <c r="BC615" s="15"/>
      <c r="BD615" s="15"/>
      <c r="BE615" s="15"/>
      <c r="BF615" s="15"/>
      <c r="BG615" s="15"/>
      <c r="BH615" s="15"/>
      <c r="BI615" s="15"/>
      <c r="BJ615" s="15"/>
      <c r="BK615" s="15"/>
      <c r="BL615" s="15"/>
      <c r="BM615" s="15"/>
      <c r="BN615" s="15"/>
      <c r="BO615" s="15"/>
      <c r="BP615" s="15"/>
      <c r="BQ615" s="15"/>
      <c r="BR615" s="15"/>
      <c r="BS615" s="15"/>
      <c r="BT615" s="15"/>
      <c r="BU615" s="15"/>
      <c r="BV615" s="15"/>
      <c r="BW615" s="15"/>
      <c r="BX615" s="15"/>
      <c r="BY615" s="15"/>
      <c r="BZ615" s="15"/>
      <c r="CA615" s="15"/>
      <c r="CB615" s="15"/>
      <c r="CC615" s="15"/>
      <c r="CD615" s="15"/>
      <c r="CE615" s="15"/>
      <c r="CF615" s="15"/>
      <c r="CG615" s="15"/>
      <c r="CH615" s="15"/>
      <c r="CI615" s="15"/>
      <c r="CJ615" s="15"/>
      <c r="CK615" s="15"/>
      <c r="CL615" s="15"/>
      <c r="CM615" s="15"/>
      <c r="CN615" s="15"/>
      <c r="CO615" s="15"/>
      <c r="CP615" s="15"/>
      <c r="CQ615" s="15"/>
      <c r="CR615" s="15"/>
      <c r="CS615" s="15"/>
      <c r="CT615" s="15"/>
      <c r="CU615" s="15"/>
      <c r="CV615" s="15"/>
      <c r="CW615" s="15"/>
      <c r="CX615" s="15"/>
      <c r="CY615" s="15"/>
      <c r="CZ615" s="15"/>
      <c r="DA615" s="15"/>
      <c r="DB615" s="15"/>
      <c r="DC615" s="15"/>
      <c r="DD615" s="15"/>
      <c r="DE615" s="15"/>
      <c r="DF615" s="15"/>
      <c r="DG615" s="15"/>
      <c r="DH615" s="15"/>
      <c r="DI615" s="15"/>
      <c r="DJ615" s="15"/>
      <c r="DK615" s="15"/>
      <c r="DL615" s="15"/>
      <c r="DM615" s="15"/>
      <c r="DN615" s="15"/>
      <c r="DO615" s="15"/>
      <c r="DP615" s="15"/>
      <c r="DQ615" s="15"/>
      <c r="DR615" s="15"/>
      <c r="DS615" s="15"/>
      <c r="DT615" s="15"/>
      <c r="DU615" s="15"/>
      <c r="DV615" s="15"/>
      <c r="DW615" s="15"/>
      <c r="DX615" s="15"/>
    </row>
    <row r="616" spans="1:128" ht="18">
      <c r="A616" s="150"/>
      <c r="B616" s="292" t="str">
        <f>CONCATENATE(B614,".2")</f>
        <v>A.II.7.4.1.2.2</v>
      </c>
      <c r="C616" s="291" t="s">
        <v>944</v>
      </c>
      <c r="D616" s="290" t="s">
        <v>608</v>
      </c>
      <c r="E616" s="287">
        <v>1</v>
      </c>
      <c r="F616" s="151" t="s">
        <v>537</v>
      </c>
      <c r="G616" s="151"/>
      <c r="H616" s="151"/>
      <c r="I616" s="151"/>
      <c r="J616" s="151"/>
      <c r="K616" s="152"/>
      <c r="L616" s="153"/>
      <c r="M616" s="152"/>
      <c r="N616" s="153"/>
      <c r="O616" s="152"/>
      <c r="P616" s="152"/>
      <c r="Q616" s="154"/>
      <c r="R616" s="154"/>
      <c r="S616" s="152"/>
      <c r="T616" s="152"/>
      <c r="U616" s="152"/>
      <c r="V616" s="152"/>
      <c r="W616" s="152"/>
      <c r="X616" s="152"/>
      <c r="Y616" s="152"/>
      <c r="Z616" s="155"/>
      <c r="AA616" s="155"/>
      <c r="AB616" s="155"/>
      <c r="AC616" s="151"/>
      <c r="AD616" s="156"/>
      <c r="AE616" s="157"/>
      <c r="AF616" s="152"/>
      <c r="AG616" s="152"/>
      <c r="AH616" s="152"/>
      <c r="AI616" s="152"/>
      <c r="AJ616" s="152"/>
      <c r="AK616" s="152"/>
      <c r="AL616" s="152"/>
      <c r="AM616" s="152"/>
      <c r="AN616" s="152"/>
      <c r="AO616" s="152"/>
      <c r="AP616" s="152"/>
      <c r="AQ616" s="152"/>
      <c r="AR616" s="152"/>
      <c r="AS616" s="152"/>
      <c r="AT616" s="152"/>
      <c r="AU616" s="152"/>
      <c r="AV616" s="11"/>
      <c r="AW616" s="11"/>
      <c r="AX616" s="11"/>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5"/>
      <c r="DI616" s="15"/>
      <c r="DJ616" s="15"/>
      <c r="DK616" s="15"/>
      <c r="DL616" s="15"/>
      <c r="DM616" s="15"/>
      <c r="DN616" s="15"/>
      <c r="DO616" s="15"/>
      <c r="DP616" s="15"/>
      <c r="DQ616" s="15"/>
      <c r="DR616" s="15"/>
      <c r="DS616" s="15"/>
      <c r="DT616" s="15"/>
      <c r="DU616" s="15"/>
      <c r="DV616" s="15"/>
      <c r="DW616" s="15"/>
      <c r="DX616" s="15"/>
    </row>
    <row r="617" spans="1:128" ht="18">
      <c r="A617" s="150"/>
      <c r="B617" s="292" t="str">
        <f>CONCATENATE(B614,".3")</f>
        <v>A.II.7.4.1.2.3</v>
      </c>
      <c r="C617" s="291" t="s">
        <v>945</v>
      </c>
      <c r="D617" s="290" t="s">
        <v>608</v>
      </c>
      <c r="E617" s="287">
        <v>1</v>
      </c>
      <c r="F617" s="151" t="s">
        <v>537</v>
      </c>
      <c r="G617" s="151"/>
      <c r="H617" s="151"/>
      <c r="I617" s="151"/>
      <c r="J617" s="151"/>
      <c r="K617" s="152"/>
      <c r="L617" s="153"/>
      <c r="M617" s="152"/>
      <c r="N617" s="153"/>
      <c r="O617" s="152"/>
      <c r="P617" s="152"/>
      <c r="Q617" s="154"/>
      <c r="R617" s="154"/>
      <c r="S617" s="152"/>
      <c r="T617" s="152"/>
      <c r="U617" s="152"/>
      <c r="V617" s="152"/>
      <c r="W617" s="152"/>
      <c r="X617" s="152"/>
      <c r="Y617" s="152"/>
      <c r="Z617" s="155"/>
      <c r="AA617" s="155"/>
      <c r="AB617" s="155"/>
      <c r="AC617" s="151"/>
      <c r="AD617" s="156"/>
      <c r="AE617" s="157"/>
      <c r="AF617" s="152"/>
      <c r="AG617" s="152"/>
      <c r="AH617" s="152"/>
      <c r="AI617" s="152"/>
      <c r="AJ617" s="152"/>
      <c r="AK617" s="152"/>
      <c r="AL617" s="152"/>
      <c r="AM617" s="152"/>
      <c r="AN617" s="152"/>
      <c r="AO617" s="152"/>
      <c r="AP617" s="152"/>
      <c r="AQ617" s="152"/>
      <c r="AR617" s="152"/>
      <c r="AS617" s="152"/>
      <c r="AT617" s="152"/>
      <c r="AU617" s="152"/>
      <c r="AV617" s="11"/>
      <c r="AW617" s="11"/>
      <c r="AX617" s="11"/>
      <c r="AY617" s="15"/>
      <c r="AZ617" s="15"/>
      <c r="BA617" s="15"/>
      <c r="BB617" s="15"/>
      <c r="BC617" s="15"/>
      <c r="BD617" s="15"/>
      <c r="BE617" s="15"/>
      <c r="BF617" s="15"/>
      <c r="BG617" s="15"/>
      <c r="BH617" s="15"/>
      <c r="BI617" s="15"/>
      <c r="BJ617" s="15"/>
      <c r="BK617" s="15"/>
      <c r="BL617" s="15"/>
      <c r="BM617" s="15"/>
      <c r="BN617" s="15"/>
      <c r="BO617" s="15"/>
      <c r="BP617" s="15"/>
      <c r="BQ617" s="15"/>
      <c r="BR617" s="15"/>
      <c r="BS617" s="15"/>
      <c r="BT617" s="15"/>
      <c r="BU617" s="15"/>
      <c r="BV617" s="15"/>
      <c r="BW617" s="15"/>
      <c r="BX617" s="15"/>
      <c r="BY617" s="15"/>
      <c r="BZ617" s="15"/>
      <c r="CA617" s="15"/>
      <c r="CB617" s="15"/>
      <c r="CC617" s="15"/>
      <c r="CD617" s="15"/>
      <c r="CE617" s="15"/>
      <c r="CF617" s="15"/>
      <c r="CG617" s="15"/>
      <c r="CH617" s="15"/>
      <c r="CI617" s="15"/>
      <c r="CJ617" s="15"/>
      <c r="CK617" s="15"/>
      <c r="CL617" s="15"/>
      <c r="CM617" s="15"/>
      <c r="CN617" s="15"/>
      <c r="CO617" s="15"/>
      <c r="CP617" s="15"/>
      <c r="CQ617" s="15"/>
      <c r="CR617" s="15"/>
      <c r="CS617" s="15"/>
      <c r="CT617" s="15"/>
      <c r="CU617" s="15"/>
      <c r="CV617" s="15"/>
      <c r="CW617" s="15"/>
      <c r="CX617" s="15"/>
      <c r="CY617" s="15"/>
      <c r="CZ617" s="15"/>
      <c r="DA617" s="15"/>
      <c r="DB617" s="15"/>
      <c r="DC617" s="15"/>
      <c r="DD617" s="15"/>
      <c r="DE617" s="15"/>
      <c r="DF617" s="15"/>
      <c r="DG617" s="15"/>
      <c r="DH617" s="15"/>
      <c r="DI617" s="15"/>
      <c r="DJ617" s="15"/>
      <c r="DK617" s="15"/>
      <c r="DL617" s="15"/>
      <c r="DM617" s="15"/>
      <c r="DN617" s="15"/>
      <c r="DO617" s="15"/>
      <c r="DP617" s="15"/>
      <c r="DQ617" s="15"/>
      <c r="DR617" s="15"/>
      <c r="DS617" s="15"/>
      <c r="DT617" s="15"/>
      <c r="DU617" s="15"/>
      <c r="DV617" s="15"/>
      <c r="DW617" s="15"/>
      <c r="DX617" s="15"/>
    </row>
    <row r="618" spans="1:128" ht="17.25" customHeight="1">
      <c r="A618" s="150"/>
      <c r="B618" s="305" t="str">
        <f>CONCATENATE(B611,".3")</f>
        <v>A.II.7.4.1.3</v>
      </c>
      <c r="C618" s="306" t="s">
        <v>910</v>
      </c>
      <c r="D618" s="290"/>
      <c r="E618" s="287"/>
      <c r="F618" s="151" t="s">
        <v>534</v>
      </c>
      <c r="G618" s="151"/>
      <c r="H618" s="151"/>
      <c r="I618" s="151"/>
      <c r="J618" s="151"/>
      <c r="K618" s="152"/>
      <c r="L618" s="153"/>
      <c r="M618" s="152"/>
      <c r="N618" s="153"/>
      <c r="O618" s="152"/>
      <c r="P618" s="152"/>
      <c r="Q618" s="154"/>
      <c r="R618" s="154"/>
      <c r="S618" s="152"/>
      <c r="T618" s="152"/>
      <c r="U618" s="152"/>
      <c r="V618" s="152"/>
      <c r="W618" s="152"/>
      <c r="X618" s="152"/>
      <c r="Y618" s="152"/>
      <c r="Z618" s="155"/>
      <c r="AA618" s="155"/>
      <c r="AB618" s="155"/>
      <c r="AC618" s="151"/>
      <c r="AD618" s="156"/>
      <c r="AE618" s="157"/>
      <c r="AF618" s="152"/>
      <c r="AG618" s="152"/>
      <c r="AH618" s="152"/>
      <c r="AI618" s="152"/>
      <c r="AJ618" s="152"/>
      <c r="AK618" s="152"/>
      <c r="AL618" s="152"/>
      <c r="AM618" s="152"/>
      <c r="AN618" s="152"/>
      <c r="AO618" s="152"/>
      <c r="AP618" s="152"/>
      <c r="AQ618" s="152"/>
      <c r="AR618" s="152"/>
      <c r="AS618" s="152"/>
      <c r="AT618" s="152"/>
      <c r="AU618" s="152"/>
      <c r="AV618" s="11"/>
      <c r="AW618" s="11"/>
      <c r="AX618" s="11"/>
      <c r="AY618" s="15"/>
      <c r="AZ618" s="15"/>
      <c r="BA618" s="15"/>
      <c r="BB618" s="15"/>
      <c r="BC618" s="15"/>
      <c r="BD618" s="15"/>
      <c r="BE618" s="15"/>
      <c r="BF618" s="15"/>
      <c r="BG618" s="15"/>
      <c r="BH618" s="15"/>
      <c r="BI618" s="15"/>
      <c r="BJ618" s="15"/>
      <c r="BK618" s="15"/>
      <c r="BL618" s="15"/>
      <c r="BM618" s="15"/>
      <c r="BN618" s="15"/>
      <c r="BO618" s="15"/>
      <c r="BP618" s="15"/>
      <c r="BQ618" s="15"/>
      <c r="BR618" s="15"/>
      <c r="BS618" s="15"/>
      <c r="BT618" s="15"/>
      <c r="BU618" s="15"/>
      <c r="BV618" s="15"/>
      <c r="BW618" s="15"/>
      <c r="BX618" s="15"/>
      <c r="BY618" s="15"/>
      <c r="BZ618" s="15"/>
      <c r="CA618" s="15"/>
      <c r="CB618" s="15"/>
      <c r="CC618" s="15"/>
      <c r="CD618" s="15"/>
      <c r="CE618" s="15"/>
      <c r="CF618" s="15"/>
      <c r="CG618" s="15"/>
      <c r="CH618" s="15"/>
      <c r="CI618" s="15"/>
      <c r="CJ618" s="15"/>
      <c r="CK618" s="15"/>
      <c r="CL618" s="15"/>
      <c r="CM618" s="15"/>
      <c r="CN618" s="15"/>
      <c r="CO618" s="15"/>
      <c r="CP618" s="15"/>
      <c r="CQ618" s="15"/>
      <c r="CR618" s="15"/>
      <c r="CS618" s="15"/>
      <c r="CT618" s="15"/>
      <c r="CU618" s="15"/>
      <c r="CV618" s="15"/>
      <c r="CW618" s="15"/>
      <c r="CX618" s="15"/>
      <c r="CY618" s="15"/>
      <c r="CZ618" s="15"/>
      <c r="DA618" s="15"/>
      <c r="DB618" s="15"/>
      <c r="DC618" s="15"/>
      <c r="DD618" s="15"/>
      <c r="DE618" s="15"/>
      <c r="DF618" s="15"/>
      <c r="DG618" s="15"/>
      <c r="DH618" s="15"/>
      <c r="DI618" s="15"/>
      <c r="DJ618" s="15"/>
      <c r="DK618" s="15"/>
      <c r="DL618" s="15"/>
      <c r="DM618" s="15"/>
      <c r="DN618" s="15"/>
      <c r="DO618" s="15"/>
      <c r="DP618" s="15"/>
      <c r="DQ618" s="15"/>
      <c r="DR618" s="15"/>
      <c r="DS618" s="15"/>
      <c r="DT618" s="15"/>
      <c r="DU618" s="15"/>
      <c r="DV618" s="15"/>
      <c r="DW618" s="15"/>
      <c r="DX618" s="15"/>
    </row>
    <row r="619" spans="1:128" ht="39.6">
      <c r="A619" s="150"/>
      <c r="B619" s="305" t="str">
        <f>CONCATENATE(B618,".1")</f>
        <v>A.II.7.4.1.3.1</v>
      </c>
      <c r="C619" s="291" t="s">
        <v>764</v>
      </c>
      <c r="D619" s="290" t="s">
        <v>608</v>
      </c>
      <c r="E619" s="287">
        <v>1</v>
      </c>
      <c r="F619" s="151" t="s">
        <v>939</v>
      </c>
      <c r="G619" s="151"/>
      <c r="H619" s="151"/>
      <c r="I619" s="151"/>
      <c r="J619" s="151"/>
      <c r="K619" s="152"/>
      <c r="L619" s="153"/>
      <c r="M619" s="152"/>
      <c r="N619" s="153"/>
      <c r="O619" s="152"/>
      <c r="P619" s="152"/>
      <c r="Q619" s="154"/>
      <c r="R619" s="154"/>
      <c r="S619" s="152"/>
      <c r="T619" s="152"/>
      <c r="U619" s="152"/>
      <c r="V619" s="152"/>
      <c r="W619" s="152"/>
      <c r="X619" s="152"/>
      <c r="Y619" s="152"/>
      <c r="Z619" s="155"/>
      <c r="AA619" s="155"/>
      <c r="AB619" s="155"/>
      <c r="AC619" s="151"/>
      <c r="AD619" s="156"/>
      <c r="AE619" s="157"/>
      <c r="AF619" s="152"/>
      <c r="AG619" s="152"/>
      <c r="AH619" s="152"/>
      <c r="AI619" s="152"/>
      <c r="AJ619" s="152"/>
      <c r="AK619" s="152"/>
      <c r="AL619" s="152"/>
      <c r="AM619" s="152"/>
      <c r="AN619" s="152"/>
      <c r="AO619" s="152"/>
      <c r="AP619" s="152"/>
      <c r="AQ619" s="152"/>
      <c r="AR619" s="152"/>
      <c r="AS619" s="152"/>
      <c r="AT619" s="152"/>
      <c r="AU619" s="152"/>
      <c r="AV619" s="11"/>
      <c r="AW619" s="11"/>
      <c r="AX619" s="11"/>
      <c r="AY619" s="15"/>
      <c r="AZ619" s="15"/>
      <c r="BA619" s="15"/>
      <c r="BB619" s="15"/>
      <c r="BC619" s="15"/>
      <c r="BD619" s="15"/>
      <c r="BE619" s="15"/>
      <c r="BF619" s="15"/>
      <c r="BG619" s="15"/>
      <c r="BH619" s="15"/>
      <c r="BI619" s="15"/>
      <c r="BJ619" s="15"/>
      <c r="BK619" s="15"/>
      <c r="BL619" s="15"/>
      <c r="BM619" s="15"/>
      <c r="BN619" s="15"/>
      <c r="BO619" s="15"/>
      <c r="BP619" s="15"/>
      <c r="BQ619" s="15"/>
      <c r="BR619" s="15"/>
      <c r="BS619" s="15"/>
      <c r="BT619" s="15"/>
      <c r="BU619" s="15"/>
      <c r="BV619" s="15"/>
      <c r="BW619" s="15"/>
      <c r="BX619" s="15"/>
      <c r="BY619" s="15"/>
      <c r="BZ619" s="15"/>
      <c r="CA619" s="15"/>
      <c r="CB619" s="15"/>
      <c r="CC619" s="15"/>
      <c r="CD619" s="15"/>
      <c r="CE619" s="15"/>
      <c r="CF619" s="15"/>
      <c r="CG619" s="15"/>
      <c r="CH619" s="15"/>
      <c r="CI619" s="15"/>
      <c r="CJ619" s="15"/>
      <c r="CK619" s="15"/>
      <c r="CL619" s="15"/>
      <c r="CM619" s="15"/>
      <c r="CN619" s="15"/>
      <c r="CO619" s="15"/>
      <c r="CP619" s="15"/>
      <c r="CQ619" s="15"/>
      <c r="CR619" s="15"/>
      <c r="CS619" s="15"/>
      <c r="CT619" s="15"/>
      <c r="CU619" s="15"/>
      <c r="CV619" s="15"/>
      <c r="CW619" s="15"/>
      <c r="CX619" s="15"/>
      <c r="CY619" s="15"/>
      <c r="CZ619" s="15"/>
      <c r="DA619" s="15"/>
      <c r="DB619" s="15"/>
      <c r="DC619" s="15"/>
      <c r="DD619" s="15"/>
      <c r="DE619" s="15"/>
      <c r="DF619" s="15"/>
      <c r="DG619" s="15"/>
      <c r="DH619" s="15"/>
      <c r="DI619" s="15"/>
      <c r="DJ619" s="15"/>
      <c r="DK619" s="15"/>
      <c r="DL619" s="15"/>
      <c r="DM619" s="15"/>
      <c r="DN619" s="15"/>
      <c r="DO619" s="15"/>
      <c r="DP619" s="15"/>
      <c r="DQ619" s="15"/>
      <c r="DR619" s="15"/>
      <c r="DS619" s="15"/>
      <c r="DT619" s="15"/>
      <c r="DU619" s="15"/>
      <c r="DV619" s="15"/>
      <c r="DW619" s="15"/>
      <c r="DX619" s="15"/>
    </row>
    <row r="620" spans="1:128" ht="52.8">
      <c r="A620" s="150"/>
      <c r="B620" s="305" t="str">
        <f>CONCATENATE(B618,".2")</f>
        <v>A.II.7.4.1.3.2</v>
      </c>
      <c r="C620" s="291" t="s">
        <v>911</v>
      </c>
      <c r="D620" s="290" t="s">
        <v>608</v>
      </c>
      <c r="E620" s="287">
        <v>1</v>
      </c>
      <c r="F620" s="151" t="s">
        <v>939</v>
      </c>
      <c r="G620" s="151"/>
      <c r="H620" s="151"/>
      <c r="I620" s="151"/>
      <c r="J620" s="151"/>
      <c r="K620" s="152"/>
      <c r="L620" s="153"/>
      <c r="M620" s="152"/>
      <c r="N620" s="153"/>
      <c r="O620" s="152"/>
      <c r="P620" s="152"/>
      <c r="Q620" s="154"/>
      <c r="R620" s="154"/>
      <c r="S620" s="152"/>
      <c r="T620" s="152"/>
      <c r="U620" s="152"/>
      <c r="V620" s="152"/>
      <c r="W620" s="152"/>
      <c r="X620" s="152"/>
      <c r="Y620" s="152"/>
      <c r="Z620" s="155"/>
      <c r="AA620" s="155"/>
      <c r="AB620" s="155"/>
      <c r="AC620" s="151"/>
      <c r="AD620" s="156"/>
      <c r="AE620" s="157"/>
      <c r="AF620" s="152"/>
      <c r="AG620" s="152"/>
      <c r="AH620" s="152"/>
      <c r="AI620" s="152"/>
      <c r="AJ620" s="152"/>
      <c r="AK620" s="152"/>
      <c r="AL620" s="152"/>
      <c r="AM620" s="152"/>
      <c r="AN620" s="152"/>
      <c r="AO620" s="152"/>
      <c r="AP620" s="152"/>
      <c r="AQ620" s="152"/>
      <c r="AR620" s="152"/>
      <c r="AS620" s="152"/>
      <c r="AT620" s="152"/>
      <c r="AU620" s="152"/>
      <c r="AV620" s="11"/>
      <c r="AW620" s="11"/>
      <c r="AX620" s="11"/>
      <c r="AY620" s="15"/>
      <c r="AZ620" s="15"/>
      <c r="BA620" s="15"/>
      <c r="BB620" s="15"/>
      <c r="BC620" s="15"/>
      <c r="BD620" s="15"/>
      <c r="BE620" s="15"/>
      <c r="BF620" s="15"/>
      <c r="BG620" s="15"/>
      <c r="BH620" s="15"/>
      <c r="BI620" s="15"/>
      <c r="BJ620" s="15"/>
      <c r="BK620" s="15"/>
      <c r="BL620" s="15"/>
      <c r="BM620" s="15"/>
      <c r="BN620" s="15"/>
      <c r="BO620" s="15"/>
      <c r="BP620" s="15"/>
      <c r="BQ620" s="15"/>
      <c r="BR620" s="15"/>
      <c r="BS620" s="15"/>
      <c r="BT620" s="15"/>
      <c r="BU620" s="15"/>
      <c r="BV620" s="15"/>
      <c r="BW620" s="15"/>
      <c r="BX620" s="15"/>
      <c r="BY620" s="15"/>
      <c r="BZ620" s="15"/>
      <c r="CA620" s="15"/>
      <c r="CB620" s="15"/>
      <c r="CC620" s="15"/>
      <c r="CD620" s="15"/>
      <c r="CE620" s="15"/>
      <c r="CF620" s="15"/>
      <c r="CG620" s="15"/>
      <c r="CH620" s="15"/>
      <c r="CI620" s="15"/>
      <c r="CJ620" s="15"/>
      <c r="CK620" s="15"/>
      <c r="CL620" s="15"/>
      <c r="CM620" s="15"/>
      <c r="CN620" s="15"/>
      <c r="CO620" s="15"/>
      <c r="CP620" s="15"/>
      <c r="CQ620" s="15"/>
      <c r="CR620" s="15"/>
      <c r="CS620" s="15"/>
      <c r="CT620" s="15"/>
      <c r="CU620" s="15"/>
      <c r="CV620" s="15"/>
      <c r="CW620" s="15"/>
      <c r="CX620" s="15"/>
      <c r="CY620" s="15"/>
      <c r="CZ620" s="15"/>
      <c r="DA620" s="15"/>
      <c r="DB620" s="15"/>
      <c r="DC620" s="15"/>
      <c r="DD620" s="15"/>
      <c r="DE620" s="15"/>
      <c r="DF620" s="15"/>
      <c r="DG620" s="15"/>
      <c r="DH620" s="15"/>
      <c r="DI620" s="15"/>
      <c r="DJ620" s="15"/>
      <c r="DK620" s="15"/>
      <c r="DL620" s="15"/>
      <c r="DM620" s="15"/>
      <c r="DN620" s="15"/>
      <c r="DO620" s="15"/>
      <c r="DP620" s="15"/>
      <c r="DQ620" s="15"/>
      <c r="DR620" s="15"/>
      <c r="DS620" s="15"/>
      <c r="DT620" s="15"/>
      <c r="DU620" s="15"/>
      <c r="DV620" s="15"/>
      <c r="DW620" s="15"/>
      <c r="DX620" s="15"/>
    </row>
    <row r="621" spans="1:128" ht="17.25" customHeight="1">
      <c r="A621" s="150"/>
      <c r="B621" s="274" t="str">
        <f>+CONCATENATE(LEFT(B598,LEN(B598)-1),VALUE(RIGHT(B598,1))+1)</f>
        <v>A.II.8</v>
      </c>
      <c r="C621" s="274" t="s">
        <v>912</v>
      </c>
      <c r="D621" s="321"/>
      <c r="E621" s="282"/>
      <c r="F621" s="151" t="s">
        <v>534</v>
      </c>
      <c r="G621" s="151"/>
      <c r="H621" s="151"/>
      <c r="I621" s="151"/>
      <c r="J621" s="151"/>
      <c r="K621" s="152"/>
      <c r="L621" s="153"/>
      <c r="M621" s="152"/>
      <c r="N621" s="153"/>
      <c r="O621" s="152"/>
      <c r="P621" s="152"/>
      <c r="Q621" s="154"/>
      <c r="R621" s="154"/>
      <c r="S621" s="152"/>
      <c r="T621" s="152"/>
      <c r="U621" s="152"/>
      <c r="V621" s="152"/>
      <c r="W621" s="152"/>
      <c r="X621" s="152"/>
      <c r="Y621" s="152"/>
      <c r="Z621" s="155"/>
      <c r="AA621" s="155"/>
      <c r="AB621" s="155"/>
      <c r="AC621" s="151"/>
      <c r="AD621" s="156"/>
      <c r="AE621" s="157"/>
      <c r="AF621" s="152"/>
      <c r="AG621" s="152"/>
      <c r="AH621" s="152"/>
      <c r="AI621" s="152"/>
      <c r="AJ621" s="152"/>
      <c r="AK621" s="152"/>
      <c r="AL621" s="152"/>
      <c r="AM621" s="152"/>
      <c r="AN621" s="152"/>
      <c r="AO621" s="152"/>
      <c r="AP621" s="152"/>
      <c r="AQ621" s="152"/>
      <c r="AR621" s="152"/>
      <c r="AS621" s="152"/>
      <c r="AT621" s="152"/>
      <c r="AU621" s="152"/>
      <c r="AV621" s="11"/>
      <c r="AW621" s="11"/>
      <c r="AX621" s="11"/>
      <c r="AY621" s="15"/>
      <c r="AZ621" s="15"/>
      <c r="BA621" s="15"/>
      <c r="BB621" s="15"/>
      <c r="BC621" s="15"/>
      <c r="BD621" s="15"/>
      <c r="BE621" s="15"/>
      <c r="BF621" s="15"/>
      <c r="BG621" s="15"/>
      <c r="BH621" s="15"/>
      <c r="BI621" s="15"/>
      <c r="BJ621" s="15"/>
      <c r="BK621" s="15"/>
      <c r="BL621" s="15"/>
      <c r="BM621" s="15"/>
      <c r="BN621" s="15"/>
      <c r="BO621" s="15"/>
      <c r="BP621" s="15"/>
      <c r="BQ621" s="15"/>
      <c r="BR621" s="15"/>
      <c r="BS621" s="15"/>
      <c r="BT621" s="15"/>
      <c r="BU621" s="15"/>
      <c r="BV621" s="15"/>
      <c r="BW621" s="15"/>
      <c r="BX621" s="15"/>
      <c r="BY621" s="15"/>
      <c r="BZ621" s="15"/>
      <c r="CA621" s="15"/>
      <c r="CB621" s="15"/>
      <c r="CC621" s="15"/>
      <c r="CD621" s="15"/>
      <c r="CE621" s="15"/>
      <c r="CF621" s="15"/>
      <c r="CG621" s="15"/>
      <c r="CH621" s="15"/>
      <c r="CI621" s="15"/>
      <c r="CJ621" s="15"/>
      <c r="CK621" s="15"/>
      <c r="CL621" s="15"/>
      <c r="CM621" s="15"/>
      <c r="CN621" s="15"/>
      <c r="CO621" s="15"/>
      <c r="CP621" s="15"/>
      <c r="CQ621" s="15"/>
      <c r="CR621" s="15"/>
      <c r="CS621" s="15"/>
      <c r="CT621" s="15"/>
      <c r="CU621" s="15"/>
      <c r="CV621" s="15"/>
      <c r="CW621" s="15"/>
      <c r="CX621" s="15"/>
      <c r="CY621" s="15"/>
      <c r="CZ621" s="15"/>
      <c r="DA621" s="15"/>
      <c r="DB621" s="15"/>
      <c r="DC621" s="15"/>
      <c r="DD621" s="15"/>
      <c r="DE621" s="15"/>
      <c r="DF621" s="15"/>
      <c r="DG621" s="15"/>
      <c r="DH621" s="15"/>
      <c r="DI621" s="15"/>
      <c r="DJ621" s="15"/>
      <c r="DK621" s="15"/>
      <c r="DL621" s="15"/>
      <c r="DM621" s="15"/>
      <c r="DN621" s="15"/>
      <c r="DO621" s="15"/>
      <c r="DP621" s="15"/>
      <c r="DQ621" s="15"/>
      <c r="DR621" s="15"/>
      <c r="DS621" s="15"/>
      <c r="DT621" s="15"/>
      <c r="DU621" s="15"/>
      <c r="DV621" s="15"/>
      <c r="DW621" s="15"/>
      <c r="DX621" s="15"/>
    </row>
    <row r="622" spans="1:128" ht="17.25" customHeight="1">
      <c r="A622" s="150"/>
      <c r="B622" s="311" t="str">
        <f>CONCATENATE(B621,".1")</f>
        <v>A.II.8.1</v>
      </c>
      <c r="C622" s="277" t="s">
        <v>663</v>
      </c>
      <c r="D622" s="278">
        <v>0</v>
      </c>
      <c r="E622" s="279">
        <v>0</v>
      </c>
      <c r="F622" s="151" t="s">
        <v>534</v>
      </c>
      <c r="G622" s="151"/>
      <c r="H622" s="151"/>
      <c r="I622" s="151"/>
      <c r="J622" s="151"/>
      <c r="K622" s="152"/>
      <c r="L622" s="153"/>
      <c r="M622" s="152"/>
      <c r="N622" s="153"/>
      <c r="O622" s="152"/>
      <c r="P622" s="152"/>
      <c r="Q622" s="154"/>
      <c r="R622" s="154"/>
      <c r="S622" s="152"/>
      <c r="T622" s="152"/>
      <c r="U622" s="152"/>
      <c r="V622" s="152"/>
      <c r="W622" s="152"/>
      <c r="X622" s="152"/>
      <c r="Y622" s="152"/>
      <c r="Z622" s="155"/>
      <c r="AA622" s="155"/>
      <c r="AB622" s="155"/>
      <c r="AC622" s="151"/>
      <c r="AD622" s="156"/>
      <c r="AE622" s="157"/>
      <c r="AF622" s="152"/>
      <c r="AG622" s="152"/>
      <c r="AH622" s="152"/>
      <c r="AI622" s="152"/>
      <c r="AJ622" s="152"/>
      <c r="AK622" s="152"/>
      <c r="AL622" s="152"/>
      <c r="AM622" s="152"/>
      <c r="AN622" s="152"/>
      <c r="AO622" s="152"/>
      <c r="AP622" s="152"/>
      <c r="AQ622" s="152"/>
      <c r="AR622" s="152"/>
      <c r="AS622" s="152"/>
      <c r="AT622" s="152"/>
      <c r="AU622" s="152"/>
      <c r="AV622" s="11"/>
      <c r="AW622" s="11"/>
      <c r="AX622" s="11"/>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s="15"/>
      <c r="CJ622" s="15"/>
      <c r="CK622" s="15"/>
      <c r="CL622" s="15"/>
      <c r="CM622" s="15"/>
      <c r="CN622" s="15"/>
      <c r="CO622" s="15"/>
      <c r="CP622" s="15"/>
      <c r="CQ622" s="15"/>
      <c r="CR622" s="15"/>
      <c r="CS622" s="15"/>
      <c r="CT622" s="15"/>
      <c r="CU622" s="15"/>
      <c r="CV622" s="15"/>
      <c r="CW622" s="15"/>
      <c r="CX622" s="15"/>
      <c r="CY622" s="15"/>
      <c r="CZ622" s="15"/>
      <c r="DA622" s="15"/>
      <c r="DB622" s="15"/>
      <c r="DC622" s="15"/>
      <c r="DD622" s="15"/>
      <c r="DE622" s="15"/>
      <c r="DF622" s="15"/>
      <c r="DG622" s="15"/>
      <c r="DH622" s="15"/>
      <c r="DI622" s="15"/>
      <c r="DJ622" s="15"/>
      <c r="DK622" s="15"/>
      <c r="DL622" s="15"/>
      <c r="DM622" s="15"/>
      <c r="DN622" s="15"/>
      <c r="DO622" s="15"/>
      <c r="DP622" s="15"/>
      <c r="DQ622" s="15"/>
      <c r="DR622" s="15"/>
      <c r="DS622" s="15"/>
      <c r="DT622" s="15"/>
      <c r="DU622" s="15"/>
      <c r="DV622" s="15"/>
      <c r="DW622" s="15"/>
      <c r="DX622" s="15"/>
    </row>
    <row r="623" spans="1:128" ht="153" customHeight="1">
      <c r="A623" s="150"/>
      <c r="B623" s="311" t="str">
        <f>CONCATENATE(B622,".1")</f>
        <v>A.II.8.1.1</v>
      </c>
      <c r="C623" s="277" t="s">
        <v>900</v>
      </c>
      <c r="D623" s="278" t="s">
        <v>630</v>
      </c>
      <c r="E623" s="287">
        <v>88.9</v>
      </c>
      <c r="F623" s="151" t="s">
        <v>517</v>
      </c>
      <c r="G623" s="151"/>
      <c r="H623" s="151"/>
      <c r="I623" s="151"/>
      <c r="J623" s="151"/>
      <c r="K623" s="152"/>
      <c r="L623" s="153"/>
      <c r="M623" s="152"/>
      <c r="N623" s="153"/>
      <c r="O623" s="152"/>
      <c r="P623" s="152"/>
      <c r="Q623" s="154"/>
      <c r="R623" s="154"/>
      <c r="S623" s="152"/>
      <c r="T623" s="152"/>
      <c r="U623" s="152"/>
      <c r="V623" s="152"/>
      <c r="W623" s="152"/>
      <c r="X623" s="152"/>
      <c r="Y623" s="152"/>
      <c r="Z623" s="155"/>
      <c r="AA623" s="155"/>
      <c r="AB623" s="155"/>
      <c r="AC623" s="151"/>
      <c r="AD623" s="156"/>
      <c r="AE623" s="157"/>
      <c r="AF623" s="152"/>
      <c r="AG623" s="152"/>
      <c r="AH623" s="152"/>
      <c r="AI623" s="152"/>
      <c r="AJ623" s="152"/>
      <c r="AK623" s="152"/>
      <c r="AL623" s="152"/>
      <c r="AM623" s="152"/>
      <c r="AN623" s="152"/>
      <c r="AO623" s="152"/>
      <c r="AP623" s="152"/>
      <c r="AQ623" s="152"/>
      <c r="AR623" s="152"/>
      <c r="AS623" s="152"/>
      <c r="AT623" s="152"/>
      <c r="AU623" s="152"/>
      <c r="AV623" s="11"/>
      <c r="AW623" s="11"/>
      <c r="AX623" s="11"/>
      <c r="AY623" s="15"/>
      <c r="AZ623" s="15"/>
      <c r="BA623" s="15"/>
      <c r="BB623" s="15"/>
      <c r="BC623" s="15"/>
      <c r="BD623" s="15"/>
      <c r="BE623" s="15"/>
      <c r="BF623" s="15"/>
      <c r="BG623" s="15"/>
      <c r="BH623" s="15"/>
      <c r="BI623" s="15"/>
      <c r="BJ623" s="15"/>
      <c r="BK623" s="15"/>
      <c r="BL623" s="15"/>
      <c r="BM623" s="15"/>
      <c r="BN623" s="15"/>
      <c r="BO623" s="15"/>
      <c r="BP623" s="15"/>
      <c r="BQ623" s="15"/>
      <c r="BR623" s="15"/>
      <c r="BS623" s="15"/>
      <c r="BT623" s="15"/>
      <c r="BU623" s="15"/>
      <c r="BV623" s="15"/>
      <c r="BW623" s="15"/>
      <c r="BX623" s="15"/>
      <c r="BY623" s="15"/>
      <c r="BZ623" s="15"/>
      <c r="CA623" s="15"/>
      <c r="CB623" s="15"/>
      <c r="CC623" s="15"/>
      <c r="CD623" s="15"/>
      <c r="CE623" s="15"/>
      <c r="CF623" s="15"/>
      <c r="CG623" s="15"/>
      <c r="CH623" s="15"/>
      <c r="CI623" s="15"/>
      <c r="CJ623" s="15"/>
      <c r="CK623" s="15"/>
      <c r="CL623" s="15"/>
      <c r="CM623" s="15"/>
      <c r="CN623" s="15"/>
      <c r="CO623" s="15"/>
      <c r="CP623" s="15"/>
      <c r="CQ623" s="15"/>
      <c r="CR623" s="15"/>
      <c r="CS623" s="15"/>
      <c r="CT623" s="15"/>
      <c r="CU623" s="15"/>
      <c r="CV623" s="15"/>
      <c r="CW623" s="15"/>
      <c r="CX623" s="15"/>
      <c r="CY623" s="15"/>
      <c r="CZ623" s="15"/>
      <c r="DA623" s="15"/>
      <c r="DB623" s="15"/>
      <c r="DC623" s="15"/>
      <c r="DD623" s="15"/>
      <c r="DE623" s="15"/>
      <c r="DF623" s="15"/>
      <c r="DG623" s="15"/>
      <c r="DH623" s="15"/>
      <c r="DI623" s="15"/>
      <c r="DJ623" s="15"/>
      <c r="DK623" s="15"/>
      <c r="DL623" s="15"/>
      <c r="DM623" s="15"/>
      <c r="DN623" s="15"/>
      <c r="DO623" s="15"/>
      <c r="DP623" s="15"/>
      <c r="DQ623" s="15"/>
      <c r="DR623" s="15"/>
      <c r="DS623" s="15"/>
      <c r="DT623" s="15"/>
      <c r="DU623" s="15"/>
      <c r="DV623" s="15"/>
      <c r="DW623" s="15"/>
      <c r="DX623" s="15"/>
    </row>
    <row r="624" spans="1:128" ht="76.5" customHeight="1">
      <c r="A624" s="150"/>
      <c r="B624" s="311" t="str">
        <f>+CONCATENATE(LEFT(B623,LEN(B623)-1),VALUE(RIGHT(B623,1))+1)</f>
        <v>A.II.8.1.2</v>
      </c>
      <c r="C624" s="312" t="s">
        <v>905</v>
      </c>
      <c r="D624" s="278" t="s">
        <v>630</v>
      </c>
      <c r="E624" s="287">
        <v>7.1</v>
      </c>
      <c r="F624" s="151" t="s">
        <v>524</v>
      </c>
      <c r="G624" s="151" t="s">
        <v>589</v>
      </c>
      <c r="H624" s="151">
        <v>2500</v>
      </c>
      <c r="I624" s="151"/>
      <c r="J624" s="151"/>
      <c r="K624" s="152"/>
      <c r="L624" s="153"/>
      <c r="M624" s="152"/>
      <c r="N624" s="153"/>
      <c r="O624" s="152"/>
      <c r="P624" s="152"/>
      <c r="Q624" s="154"/>
      <c r="R624" s="154"/>
      <c r="S624" s="152"/>
      <c r="T624" s="152"/>
      <c r="U624" s="152"/>
      <c r="V624" s="152"/>
      <c r="W624" s="152"/>
      <c r="X624" s="152"/>
      <c r="Y624" s="152"/>
      <c r="Z624" s="155"/>
      <c r="AA624" s="155"/>
      <c r="AB624" s="155"/>
      <c r="AC624" s="151"/>
      <c r="AD624" s="156"/>
      <c r="AE624" s="157"/>
      <c r="AF624" s="152"/>
      <c r="AG624" s="152"/>
      <c r="AH624" s="152"/>
      <c r="AI624" s="152"/>
      <c r="AJ624" s="152"/>
      <c r="AK624" s="152"/>
      <c r="AL624" s="152"/>
      <c r="AM624" s="152"/>
      <c r="AN624" s="152"/>
      <c r="AO624" s="152"/>
      <c r="AP624" s="152"/>
      <c r="AQ624" s="152"/>
      <c r="AR624" s="152"/>
      <c r="AS624" s="152"/>
      <c r="AT624" s="152"/>
      <c r="AU624" s="152"/>
      <c r="AV624" s="11"/>
      <c r="AW624" s="11"/>
      <c r="AX624" s="11"/>
      <c r="AY624" s="15"/>
      <c r="AZ624" s="15"/>
      <c r="BA624" s="15"/>
      <c r="BB624" s="15"/>
      <c r="BC624" s="15"/>
      <c r="BD624" s="15"/>
      <c r="BE624" s="15"/>
      <c r="BF624" s="15"/>
      <c r="BG624" s="15"/>
      <c r="BH624" s="15"/>
      <c r="BI624" s="15"/>
      <c r="BJ624" s="15"/>
      <c r="BK624" s="15"/>
      <c r="BL624" s="15"/>
      <c r="BM624" s="15"/>
      <c r="BN624" s="15"/>
      <c r="BO624" s="15"/>
      <c r="BP624" s="15"/>
      <c r="BQ624" s="15"/>
      <c r="BR624" s="15"/>
      <c r="BS624" s="15"/>
      <c r="BT624" s="15"/>
      <c r="BU624" s="15"/>
      <c r="BV624" s="15"/>
      <c r="BW624" s="15"/>
      <c r="BX624" s="15"/>
      <c r="BY624" s="15"/>
      <c r="BZ624" s="15"/>
      <c r="CA624" s="15"/>
      <c r="CB624" s="15"/>
      <c r="CC624" s="15"/>
      <c r="CD624" s="15"/>
      <c r="CE624" s="15"/>
      <c r="CF624" s="15"/>
      <c r="CG624" s="15"/>
      <c r="CH624" s="15"/>
      <c r="CI624" s="15"/>
      <c r="CJ624" s="15"/>
      <c r="CK624" s="15"/>
      <c r="CL624" s="15"/>
      <c r="CM624" s="15"/>
      <c r="CN624" s="15"/>
      <c r="CO624" s="15"/>
      <c r="CP624" s="15"/>
      <c r="CQ624" s="15"/>
      <c r="CR624" s="15"/>
      <c r="CS624" s="15"/>
      <c r="CT624" s="15"/>
      <c r="CU624" s="15"/>
      <c r="CV624" s="15"/>
      <c r="CW624" s="15"/>
      <c r="CX624" s="15"/>
      <c r="CY624" s="15"/>
      <c r="CZ624" s="15"/>
      <c r="DA624" s="15"/>
      <c r="DB624" s="15"/>
      <c r="DC624" s="15"/>
      <c r="DD624" s="15"/>
      <c r="DE624" s="15"/>
      <c r="DF624" s="15"/>
      <c r="DG624" s="15"/>
      <c r="DH624" s="15"/>
      <c r="DI624" s="15"/>
      <c r="DJ624" s="15"/>
      <c r="DK624" s="15"/>
      <c r="DL624" s="15"/>
      <c r="DM624" s="15"/>
      <c r="DN624" s="15"/>
      <c r="DO624" s="15"/>
      <c r="DP624" s="15"/>
      <c r="DQ624" s="15"/>
      <c r="DR624" s="15"/>
      <c r="DS624" s="15"/>
      <c r="DT624" s="15"/>
      <c r="DU624" s="15"/>
      <c r="DV624" s="15"/>
      <c r="DW624" s="15"/>
      <c r="DX624" s="15"/>
    </row>
    <row r="625" spans="1:128" ht="51" customHeight="1">
      <c r="A625" s="150"/>
      <c r="B625" s="311" t="str">
        <f>+CONCATENATE(LEFT(B624,LEN(B624)-1),VALUE(RIGHT(B624,1))+1)</f>
        <v>A.II.8.1.3</v>
      </c>
      <c r="C625" s="312" t="s">
        <v>906</v>
      </c>
      <c r="D625" s="278" t="s">
        <v>630</v>
      </c>
      <c r="E625" s="287">
        <v>84.3</v>
      </c>
      <c r="F625" s="151" t="s">
        <v>517</v>
      </c>
      <c r="G625" s="151"/>
      <c r="H625" s="151"/>
      <c r="I625" s="151"/>
      <c r="J625" s="151"/>
      <c r="K625" s="152"/>
      <c r="L625" s="153"/>
      <c r="M625" s="152"/>
      <c r="N625" s="153"/>
      <c r="O625" s="152"/>
      <c r="P625" s="152"/>
      <c r="Q625" s="154"/>
      <c r="R625" s="154"/>
      <c r="S625" s="152"/>
      <c r="T625" s="152"/>
      <c r="U625" s="152"/>
      <c r="V625" s="152"/>
      <c r="W625" s="152"/>
      <c r="X625" s="152"/>
      <c r="Y625" s="152"/>
      <c r="Z625" s="155"/>
      <c r="AA625" s="155"/>
      <c r="AB625" s="155"/>
      <c r="AC625" s="151"/>
      <c r="AD625" s="156"/>
      <c r="AE625" s="157"/>
      <c r="AF625" s="152"/>
      <c r="AG625" s="152"/>
      <c r="AH625" s="152"/>
      <c r="AI625" s="152"/>
      <c r="AJ625" s="152"/>
      <c r="AK625" s="152"/>
      <c r="AL625" s="152"/>
      <c r="AM625" s="152"/>
      <c r="AN625" s="152"/>
      <c r="AO625" s="152"/>
      <c r="AP625" s="152"/>
      <c r="AQ625" s="152"/>
      <c r="AR625" s="152"/>
      <c r="AS625" s="152"/>
      <c r="AT625" s="152"/>
      <c r="AU625" s="152"/>
      <c r="AV625" s="11"/>
      <c r="AW625" s="11"/>
      <c r="AX625" s="11"/>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row>
    <row r="626" spans="1:128" ht="17.25" customHeight="1">
      <c r="A626" s="150"/>
      <c r="B626" s="311" t="str">
        <f>+CONCATENATE(LEFT(B622,LEN(B622)-1),VALUE(RIGHT(B622,1))+1)</f>
        <v>A.II.8.2</v>
      </c>
      <c r="C626" s="277" t="s">
        <v>666</v>
      </c>
      <c r="D626" s="278">
        <v>0</v>
      </c>
      <c r="E626" s="279"/>
      <c r="F626" s="151" t="s">
        <v>534</v>
      </c>
      <c r="G626" s="151"/>
      <c r="H626" s="151"/>
      <c r="I626" s="151"/>
      <c r="J626" s="151"/>
      <c r="K626" s="152"/>
      <c r="L626" s="153"/>
      <c r="M626" s="152"/>
      <c r="N626" s="153"/>
      <c r="O626" s="152"/>
      <c r="P626" s="152"/>
      <c r="Q626" s="154"/>
      <c r="R626" s="154"/>
      <c r="S626" s="152"/>
      <c r="T626" s="152"/>
      <c r="U626" s="152"/>
      <c r="V626" s="152"/>
      <c r="W626" s="152"/>
      <c r="X626" s="152"/>
      <c r="Y626" s="152"/>
      <c r="Z626" s="155"/>
      <c r="AA626" s="155"/>
      <c r="AB626" s="155"/>
      <c r="AC626" s="151"/>
      <c r="AD626" s="156"/>
      <c r="AE626" s="157"/>
      <c r="AF626" s="152"/>
      <c r="AG626" s="152"/>
      <c r="AH626" s="152"/>
      <c r="AI626" s="152"/>
      <c r="AJ626" s="152"/>
      <c r="AK626" s="152"/>
      <c r="AL626" s="152"/>
      <c r="AM626" s="152"/>
      <c r="AN626" s="152"/>
      <c r="AO626" s="152"/>
      <c r="AP626" s="152"/>
      <c r="AQ626" s="152"/>
      <c r="AR626" s="152"/>
      <c r="AS626" s="152"/>
      <c r="AT626" s="152"/>
      <c r="AU626" s="152"/>
      <c r="AV626" s="11"/>
      <c r="AW626" s="11"/>
      <c r="AX626" s="11"/>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row>
    <row r="627" spans="1:128" ht="26.4">
      <c r="A627" s="150"/>
      <c r="B627" s="311" t="str">
        <f>CONCATENATE(B626,".1")</f>
        <v>A.II.8.2.1</v>
      </c>
      <c r="C627" s="312" t="s">
        <v>692</v>
      </c>
      <c r="D627" s="278" t="s">
        <v>623</v>
      </c>
      <c r="E627" s="287">
        <v>26</v>
      </c>
      <c r="F627" s="151" t="s">
        <v>939</v>
      </c>
      <c r="G627" s="151"/>
      <c r="H627" s="151"/>
      <c r="I627" s="151"/>
      <c r="J627" s="151"/>
      <c r="K627" s="152"/>
      <c r="L627" s="153"/>
      <c r="M627" s="152"/>
      <c r="N627" s="153"/>
      <c r="O627" s="152"/>
      <c r="P627" s="152"/>
      <c r="Q627" s="154"/>
      <c r="R627" s="154"/>
      <c r="S627" s="152"/>
      <c r="T627" s="152"/>
      <c r="U627" s="152"/>
      <c r="V627" s="152"/>
      <c r="W627" s="152"/>
      <c r="X627" s="152"/>
      <c r="Y627" s="152"/>
      <c r="Z627" s="155"/>
      <c r="AA627" s="155"/>
      <c r="AB627" s="155"/>
      <c r="AC627" s="151"/>
      <c r="AD627" s="156"/>
      <c r="AE627" s="157"/>
      <c r="AF627" s="152"/>
      <c r="AG627" s="152"/>
      <c r="AH627" s="152"/>
      <c r="AI627" s="152"/>
      <c r="AJ627" s="152"/>
      <c r="AK627" s="152"/>
      <c r="AL627" s="152"/>
      <c r="AM627" s="152"/>
      <c r="AN627" s="152"/>
      <c r="AO627" s="152"/>
      <c r="AP627" s="152"/>
      <c r="AQ627" s="152"/>
      <c r="AR627" s="152"/>
      <c r="AS627" s="152"/>
      <c r="AT627" s="152"/>
      <c r="AU627" s="152"/>
      <c r="AV627" s="11"/>
      <c r="AW627" s="11"/>
      <c r="AX627" s="11"/>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row>
    <row r="628" spans="1:128" ht="52.8">
      <c r="A628" s="150"/>
      <c r="B628" s="311" t="str">
        <f>CONCATENATE(B626,".2")</f>
        <v>A.II.8.2.2</v>
      </c>
      <c r="C628" s="312" t="s">
        <v>693</v>
      </c>
      <c r="D628" s="278" t="s">
        <v>630</v>
      </c>
      <c r="E628" s="287">
        <v>90.7</v>
      </c>
      <c r="F628" s="151" t="s">
        <v>939</v>
      </c>
      <c r="G628" s="151" t="s">
        <v>201</v>
      </c>
      <c r="H628" s="151">
        <v>2400</v>
      </c>
      <c r="I628" s="151" t="s">
        <v>366</v>
      </c>
      <c r="J628" s="151">
        <f>(H628*E628)/1000</f>
        <v>217.68</v>
      </c>
      <c r="K628" s="152"/>
      <c r="L628" s="153">
        <f>J628</f>
        <v>217.68</v>
      </c>
      <c r="M628" s="152" t="s">
        <v>510</v>
      </c>
      <c r="N628" s="153">
        <f>0.1*E628</f>
        <v>9.07</v>
      </c>
      <c r="O628" s="152">
        <v>10</v>
      </c>
      <c r="P628" s="152"/>
      <c r="Q628" s="154"/>
      <c r="R628" s="154"/>
      <c r="S628" s="152"/>
      <c r="T628" s="152"/>
      <c r="U628" s="152"/>
      <c r="V628" s="152"/>
      <c r="W628" s="152"/>
      <c r="X628" s="152"/>
      <c r="Y628" s="152"/>
      <c r="Z628" s="155"/>
      <c r="AA628" s="155"/>
      <c r="AB628" s="155"/>
      <c r="AC628" s="151"/>
      <c r="AD628" s="156"/>
      <c r="AE628" s="157"/>
      <c r="AF628" s="152"/>
      <c r="AG628" s="152"/>
      <c r="AH628" s="152"/>
      <c r="AI628" s="152"/>
      <c r="AJ628" s="152"/>
      <c r="AK628" s="152"/>
      <c r="AL628" s="152"/>
      <c r="AM628" s="152"/>
      <c r="AN628" s="152"/>
      <c r="AO628" s="152"/>
      <c r="AP628" s="152"/>
      <c r="AQ628" s="152"/>
      <c r="AR628" s="152"/>
      <c r="AS628" s="152"/>
      <c r="AT628" s="152"/>
      <c r="AU628" s="152"/>
      <c r="AV628" s="11"/>
      <c r="AW628" s="11"/>
      <c r="AX628" s="11"/>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row>
    <row r="629" spans="1:128" ht="63.75" customHeight="1">
      <c r="A629" s="150"/>
      <c r="B629" s="311" t="str">
        <f>CONCATENATE(B626,".3")</f>
        <v>A.II.8.2.3</v>
      </c>
      <c r="C629" s="312" t="s">
        <v>907</v>
      </c>
      <c r="D629" s="278"/>
      <c r="E629" s="287">
        <v>123.6</v>
      </c>
      <c r="F629" s="151" t="s">
        <v>534</v>
      </c>
      <c r="G629" s="151"/>
      <c r="H629" s="151"/>
      <c r="I629" s="151"/>
      <c r="J629" s="151"/>
      <c r="K629" s="152"/>
      <c r="L629" s="153"/>
      <c r="M629" s="152"/>
      <c r="N629" s="153"/>
      <c r="O629" s="152"/>
      <c r="P629" s="152"/>
      <c r="Q629" s="154"/>
      <c r="R629" s="154"/>
      <c r="S629" s="152"/>
      <c r="T629" s="152"/>
      <c r="U629" s="152"/>
      <c r="V629" s="152"/>
      <c r="W629" s="152"/>
      <c r="X629" s="152"/>
      <c r="Y629" s="152"/>
      <c r="Z629" s="155"/>
      <c r="AA629" s="155"/>
      <c r="AB629" s="155"/>
      <c r="AC629" s="151"/>
      <c r="AD629" s="156"/>
      <c r="AE629" s="157"/>
      <c r="AF629" s="152"/>
      <c r="AG629" s="152"/>
      <c r="AH629" s="152"/>
      <c r="AI629" s="152"/>
      <c r="AJ629" s="152"/>
      <c r="AK629" s="152"/>
      <c r="AL629" s="152"/>
      <c r="AM629" s="152"/>
      <c r="AN629" s="152"/>
      <c r="AO629" s="152"/>
      <c r="AP629" s="152"/>
      <c r="AQ629" s="152"/>
      <c r="AR629" s="152"/>
      <c r="AS629" s="152"/>
      <c r="AT629" s="152"/>
      <c r="AU629" s="152"/>
      <c r="AV629" s="11"/>
      <c r="AW629" s="11"/>
      <c r="AX629" s="11"/>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c r="CW629" s="15"/>
      <c r="CX629" s="15"/>
      <c r="CY629" s="15"/>
      <c r="CZ629" s="15"/>
      <c r="DA629" s="15"/>
      <c r="DB629" s="15"/>
      <c r="DC629" s="15"/>
      <c r="DD629" s="15"/>
      <c r="DE629" s="15"/>
      <c r="DF629" s="15"/>
      <c r="DG629" s="15"/>
      <c r="DH629" s="15"/>
      <c r="DI629" s="15"/>
      <c r="DJ629" s="15"/>
      <c r="DK629" s="15"/>
      <c r="DL629" s="15"/>
      <c r="DM629" s="15"/>
      <c r="DN629" s="15"/>
      <c r="DO629" s="15"/>
      <c r="DP629" s="15"/>
      <c r="DQ629" s="15"/>
      <c r="DR629" s="15"/>
      <c r="DS629" s="15"/>
      <c r="DT629" s="15"/>
      <c r="DU629" s="15"/>
      <c r="DV629" s="15"/>
      <c r="DW629" s="15"/>
      <c r="DX629" s="15"/>
    </row>
    <row r="630" spans="1:128" ht="17.25" customHeight="1">
      <c r="A630" s="150"/>
      <c r="B630" s="311" t="str">
        <f>+CONCATENATE(LEFT(B626,LEN(B626)-1),VALUE(RIGHT(B626,1))+1)</f>
        <v>A.II.8.3</v>
      </c>
      <c r="C630" s="277" t="s">
        <v>669</v>
      </c>
      <c r="D630" s="278">
        <v>0</v>
      </c>
      <c r="E630" s="279"/>
      <c r="F630" s="151" t="s">
        <v>534</v>
      </c>
      <c r="G630" s="151"/>
      <c r="H630" s="151"/>
      <c r="I630" s="151"/>
      <c r="J630" s="151"/>
      <c r="K630" s="152"/>
      <c r="L630" s="153"/>
      <c r="M630" s="152"/>
      <c r="N630" s="153"/>
      <c r="O630" s="152"/>
      <c r="P630" s="152"/>
      <c r="Q630" s="154"/>
      <c r="R630" s="154"/>
      <c r="S630" s="152"/>
      <c r="T630" s="152"/>
      <c r="U630" s="152"/>
      <c r="V630" s="152"/>
      <c r="W630" s="152"/>
      <c r="X630" s="152"/>
      <c r="Y630" s="152"/>
      <c r="Z630" s="155"/>
      <c r="AA630" s="155"/>
      <c r="AB630" s="155"/>
      <c r="AC630" s="151"/>
      <c r="AD630" s="156"/>
      <c r="AE630" s="157"/>
      <c r="AF630" s="152"/>
      <c r="AG630" s="152"/>
      <c r="AH630" s="152"/>
      <c r="AI630" s="152"/>
      <c r="AJ630" s="152"/>
      <c r="AK630" s="152"/>
      <c r="AL630" s="152"/>
      <c r="AM630" s="152"/>
      <c r="AN630" s="152"/>
      <c r="AO630" s="152"/>
      <c r="AP630" s="152"/>
      <c r="AQ630" s="152"/>
      <c r="AR630" s="152"/>
      <c r="AS630" s="152"/>
      <c r="AT630" s="152"/>
      <c r="AU630" s="152"/>
      <c r="AV630" s="11"/>
      <c r="AW630" s="11"/>
      <c r="AX630" s="11"/>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c r="CW630" s="15"/>
      <c r="CX630" s="15"/>
      <c r="CY630" s="15"/>
      <c r="CZ630" s="15"/>
      <c r="DA630" s="15"/>
      <c r="DB630" s="15"/>
      <c r="DC630" s="15"/>
      <c r="DD630" s="15"/>
      <c r="DE630" s="15"/>
      <c r="DF630" s="15"/>
      <c r="DG630" s="15"/>
      <c r="DH630" s="15"/>
      <c r="DI630" s="15"/>
      <c r="DJ630" s="15"/>
      <c r="DK630" s="15"/>
      <c r="DL630" s="15"/>
      <c r="DM630" s="15"/>
      <c r="DN630" s="15"/>
      <c r="DO630" s="15"/>
      <c r="DP630" s="15"/>
      <c r="DQ630" s="15"/>
      <c r="DR630" s="15"/>
      <c r="DS630" s="15"/>
      <c r="DT630" s="15"/>
      <c r="DU630" s="15"/>
      <c r="DV630" s="15"/>
      <c r="DW630" s="15"/>
      <c r="DX630" s="15"/>
    </row>
    <row r="631" spans="1:128" ht="38.25" customHeight="1">
      <c r="A631" s="150"/>
      <c r="B631" s="311" t="str">
        <f>CONCATENATE(B630,".1")</f>
        <v>A.II.8.3.1</v>
      </c>
      <c r="C631" s="312" t="s">
        <v>810</v>
      </c>
      <c r="D631" s="278" t="s">
        <v>623</v>
      </c>
      <c r="E631" s="287">
        <v>119</v>
      </c>
      <c r="F631" s="151" t="s">
        <v>534</v>
      </c>
      <c r="G631" s="151"/>
      <c r="H631" s="151"/>
      <c r="I631" s="151"/>
      <c r="J631" s="151"/>
      <c r="K631" s="152"/>
      <c r="L631" s="153"/>
      <c r="M631" s="152"/>
      <c r="N631" s="153"/>
      <c r="O631" s="152"/>
      <c r="P631" s="152"/>
      <c r="Q631" s="154"/>
      <c r="R631" s="154"/>
      <c r="S631" s="152"/>
      <c r="T631" s="152"/>
      <c r="U631" s="152"/>
      <c r="V631" s="152"/>
      <c r="W631" s="152"/>
      <c r="X631" s="152"/>
      <c r="Y631" s="152"/>
      <c r="Z631" s="155"/>
      <c r="AA631" s="155"/>
      <c r="AB631" s="155"/>
      <c r="AC631" s="151"/>
      <c r="AD631" s="156"/>
      <c r="AE631" s="157"/>
      <c r="AF631" s="152"/>
      <c r="AG631" s="152"/>
      <c r="AH631" s="152"/>
      <c r="AI631" s="152"/>
      <c r="AJ631" s="152"/>
      <c r="AK631" s="152"/>
      <c r="AL631" s="152"/>
      <c r="AM631" s="152"/>
      <c r="AN631" s="152"/>
      <c r="AO631" s="152"/>
      <c r="AP631" s="152"/>
      <c r="AQ631" s="152"/>
      <c r="AR631" s="152"/>
      <c r="AS631" s="152"/>
      <c r="AT631" s="152"/>
      <c r="AU631" s="152"/>
      <c r="AV631" s="11"/>
      <c r="AW631" s="11"/>
      <c r="AX631" s="11"/>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c r="CW631" s="15"/>
      <c r="CX631" s="15"/>
      <c r="CY631" s="15"/>
      <c r="CZ631" s="15"/>
      <c r="DA631" s="15"/>
      <c r="DB631" s="15"/>
      <c r="DC631" s="15"/>
      <c r="DD631" s="15"/>
      <c r="DE631" s="15"/>
      <c r="DF631" s="15"/>
      <c r="DG631" s="15"/>
      <c r="DH631" s="15"/>
      <c r="DI631" s="15"/>
      <c r="DJ631" s="15"/>
      <c r="DK631" s="15"/>
      <c r="DL631" s="15"/>
      <c r="DM631" s="15"/>
      <c r="DN631" s="15"/>
      <c r="DO631" s="15"/>
      <c r="DP631" s="15"/>
      <c r="DQ631" s="15"/>
      <c r="DR631" s="15"/>
      <c r="DS631" s="15"/>
      <c r="DT631" s="15"/>
      <c r="DU631" s="15"/>
      <c r="DV631" s="15"/>
      <c r="DW631" s="15"/>
      <c r="DX631" s="15"/>
    </row>
    <row r="632" spans="1:128" ht="17.25" customHeight="1">
      <c r="A632" s="150"/>
      <c r="B632" s="311" t="str">
        <f>+CONCATENATE(LEFT(B630,LEN(B630)-1),VALUE(RIGHT(B630,1))+1)</f>
        <v>A.II.8.4</v>
      </c>
      <c r="C632" s="277" t="s">
        <v>640</v>
      </c>
      <c r="D632" s="322"/>
      <c r="E632" s="323"/>
      <c r="F632" s="151" t="s">
        <v>534</v>
      </c>
      <c r="G632" s="151"/>
      <c r="H632" s="151"/>
      <c r="I632" s="151"/>
      <c r="J632" s="151"/>
      <c r="K632" s="152"/>
      <c r="L632" s="153"/>
      <c r="M632" s="152"/>
      <c r="N632" s="153"/>
      <c r="O632" s="152"/>
      <c r="P632" s="152"/>
      <c r="Q632" s="154"/>
      <c r="R632" s="154"/>
      <c r="S632" s="152"/>
      <c r="T632" s="152"/>
      <c r="U632" s="152"/>
      <c r="V632" s="152"/>
      <c r="W632" s="152"/>
      <c r="X632" s="152"/>
      <c r="Y632" s="152"/>
      <c r="Z632" s="155"/>
      <c r="AA632" s="155"/>
      <c r="AB632" s="155"/>
      <c r="AC632" s="151"/>
      <c r="AD632" s="156"/>
      <c r="AE632" s="157"/>
      <c r="AF632" s="152"/>
      <c r="AG632" s="152"/>
      <c r="AH632" s="152"/>
      <c r="AI632" s="152"/>
      <c r="AJ632" s="152"/>
      <c r="AK632" s="152"/>
      <c r="AL632" s="152"/>
      <c r="AM632" s="152"/>
      <c r="AN632" s="152"/>
      <c r="AO632" s="152"/>
      <c r="AP632" s="152"/>
      <c r="AQ632" s="152"/>
      <c r="AR632" s="152"/>
      <c r="AS632" s="152"/>
      <c r="AT632" s="152"/>
      <c r="AU632" s="152"/>
      <c r="AV632" s="11"/>
      <c r="AW632" s="11"/>
      <c r="AX632" s="11"/>
      <c r="AY632" s="15"/>
      <c r="AZ632" s="15"/>
      <c r="BA632" s="15"/>
      <c r="BB632" s="15"/>
      <c r="BC632" s="15"/>
      <c r="BD632" s="15"/>
      <c r="BE632" s="15"/>
      <c r="BF632" s="15"/>
      <c r="BG632" s="15"/>
      <c r="BH632" s="15"/>
      <c r="BI632" s="15"/>
      <c r="BJ632" s="15"/>
      <c r="BK632" s="15"/>
      <c r="BL632" s="15"/>
      <c r="BM632" s="15"/>
      <c r="BN632" s="15"/>
      <c r="BO632" s="15"/>
      <c r="BP632" s="15"/>
      <c r="BQ632" s="15"/>
      <c r="BR632" s="15"/>
      <c r="BS632" s="15"/>
      <c r="BT632" s="15"/>
      <c r="BU632" s="15"/>
      <c r="BV632" s="15"/>
      <c r="BW632" s="15"/>
      <c r="BX632" s="15"/>
      <c r="BY632" s="15"/>
      <c r="BZ632" s="15"/>
      <c r="CA632" s="15"/>
      <c r="CB632" s="15"/>
      <c r="CC632" s="15"/>
      <c r="CD632" s="15"/>
      <c r="CE632" s="15"/>
      <c r="CF632" s="15"/>
      <c r="CG632" s="15"/>
      <c r="CH632" s="15"/>
      <c r="CI632" s="15"/>
      <c r="CJ632" s="15"/>
      <c r="CK632" s="15"/>
      <c r="CL632" s="15"/>
      <c r="CM632" s="15"/>
      <c r="CN632" s="15"/>
      <c r="CO632" s="15"/>
      <c r="CP632" s="15"/>
      <c r="CQ632" s="15"/>
      <c r="CR632" s="15"/>
      <c r="CS632" s="15"/>
      <c r="CT632" s="15"/>
      <c r="CU632" s="15"/>
      <c r="CV632" s="15"/>
      <c r="CW632" s="15"/>
      <c r="CX632" s="15"/>
      <c r="CY632" s="15"/>
      <c r="CZ632" s="15"/>
      <c r="DA632" s="15"/>
      <c r="DB632" s="15"/>
      <c r="DC632" s="15"/>
      <c r="DD632" s="15"/>
      <c r="DE632" s="15"/>
      <c r="DF632" s="15"/>
      <c r="DG632" s="15"/>
      <c r="DH632" s="15"/>
      <c r="DI632" s="15"/>
      <c r="DJ632" s="15"/>
      <c r="DK632" s="15"/>
      <c r="DL632" s="15"/>
      <c r="DM632" s="15"/>
      <c r="DN632" s="15"/>
      <c r="DO632" s="15"/>
      <c r="DP632" s="15"/>
      <c r="DQ632" s="15"/>
      <c r="DR632" s="15"/>
      <c r="DS632" s="15"/>
      <c r="DT632" s="15"/>
      <c r="DU632" s="15"/>
      <c r="DV632" s="15"/>
      <c r="DW632" s="15"/>
      <c r="DX632" s="15"/>
    </row>
    <row r="633" spans="1:128" ht="51" customHeight="1">
      <c r="A633" s="150"/>
      <c r="B633" s="288"/>
      <c r="C633" s="324" t="s">
        <v>641</v>
      </c>
      <c r="D633" s="290"/>
      <c r="E633" s="287"/>
      <c r="F633" s="151" t="s">
        <v>534</v>
      </c>
      <c r="G633" s="151"/>
      <c r="H633" s="151"/>
      <c r="I633" s="151"/>
      <c r="J633" s="151"/>
      <c r="K633" s="152"/>
      <c r="L633" s="153"/>
      <c r="M633" s="152"/>
      <c r="N633" s="153"/>
      <c r="O633" s="152"/>
      <c r="P633" s="152"/>
      <c r="Q633" s="154"/>
      <c r="R633" s="154"/>
      <c r="S633" s="152"/>
      <c r="T633" s="152"/>
      <c r="U633" s="152"/>
      <c r="V633" s="152"/>
      <c r="W633" s="152"/>
      <c r="X633" s="152"/>
      <c r="Y633" s="152"/>
      <c r="Z633" s="155"/>
      <c r="AA633" s="155"/>
      <c r="AB633" s="155"/>
      <c r="AC633" s="151"/>
      <c r="AD633" s="156"/>
      <c r="AE633" s="157"/>
      <c r="AF633" s="152"/>
      <c r="AG633" s="152"/>
      <c r="AH633" s="152"/>
      <c r="AI633" s="152"/>
      <c r="AJ633" s="152"/>
      <c r="AK633" s="152"/>
      <c r="AL633" s="152"/>
      <c r="AM633" s="152"/>
      <c r="AN633" s="152"/>
      <c r="AO633" s="152"/>
      <c r="AP633" s="152"/>
      <c r="AQ633" s="152"/>
      <c r="AR633" s="152"/>
      <c r="AS633" s="152"/>
      <c r="AT633" s="152"/>
      <c r="AU633" s="152"/>
      <c r="AV633" s="11"/>
      <c r="AW633" s="11"/>
      <c r="AX633" s="11"/>
      <c r="AY633" s="15"/>
      <c r="AZ633" s="15"/>
      <c r="BA633" s="15"/>
      <c r="BB633" s="15"/>
      <c r="BC633" s="15"/>
      <c r="BD633" s="15"/>
      <c r="BE633" s="15"/>
      <c r="BF633" s="15"/>
      <c r="BG633" s="15"/>
      <c r="BH633" s="15"/>
      <c r="BI633" s="15"/>
      <c r="BJ633" s="15"/>
      <c r="BK633" s="15"/>
      <c r="BL633" s="15"/>
      <c r="BM633" s="15"/>
      <c r="BN633" s="15"/>
      <c r="BO633" s="15"/>
      <c r="BP633" s="15"/>
      <c r="BQ633" s="15"/>
      <c r="BR633" s="15"/>
      <c r="BS633" s="15"/>
      <c r="BT633" s="15"/>
      <c r="BU633" s="15"/>
      <c r="BV633" s="15"/>
      <c r="BW633" s="15"/>
      <c r="BX633" s="15"/>
      <c r="BY633" s="15"/>
      <c r="BZ633" s="15"/>
      <c r="CA633" s="15"/>
      <c r="CB633" s="15"/>
      <c r="CC633" s="15"/>
      <c r="CD633" s="15"/>
      <c r="CE633" s="15"/>
      <c r="CF633" s="15"/>
      <c r="CG633" s="15"/>
      <c r="CH633" s="15"/>
      <c r="CI633" s="15"/>
      <c r="CJ633" s="15"/>
      <c r="CK633" s="15"/>
      <c r="CL633" s="15"/>
      <c r="CM633" s="15"/>
      <c r="CN633" s="15"/>
      <c r="CO633" s="15"/>
      <c r="CP633" s="15"/>
      <c r="CQ633" s="15"/>
      <c r="CR633" s="15"/>
      <c r="CS633" s="15"/>
      <c r="CT633" s="15"/>
      <c r="CU633" s="15"/>
      <c r="CV633" s="15"/>
      <c r="CW633" s="15"/>
      <c r="CX633" s="15"/>
      <c r="CY633" s="15"/>
      <c r="CZ633" s="15"/>
      <c r="DA633" s="15"/>
      <c r="DB633" s="15"/>
      <c r="DC633" s="15"/>
      <c r="DD633" s="15"/>
      <c r="DE633" s="15"/>
      <c r="DF633" s="15"/>
      <c r="DG633" s="15"/>
      <c r="DH633" s="15"/>
      <c r="DI633" s="15"/>
      <c r="DJ633" s="15"/>
      <c r="DK633" s="15"/>
      <c r="DL633" s="15"/>
      <c r="DM633" s="15"/>
      <c r="DN633" s="15"/>
      <c r="DO633" s="15"/>
      <c r="DP633" s="15"/>
      <c r="DQ633" s="15"/>
      <c r="DR633" s="15"/>
      <c r="DS633" s="15"/>
      <c r="DT633" s="15"/>
      <c r="DU633" s="15"/>
      <c r="DV633" s="15"/>
      <c r="DW633" s="15"/>
      <c r="DX633" s="15"/>
    </row>
    <row r="634" spans="1:128" ht="17.25" customHeight="1">
      <c r="A634" s="150"/>
      <c r="B634" s="311" t="str">
        <f>CONCATENATE(B632,".1")</f>
        <v>A.II.8.4.1</v>
      </c>
      <c r="C634" s="306" t="s">
        <v>646</v>
      </c>
      <c r="D634" s="296"/>
      <c r="E634" s="294"/>
      <c r="F634" s="151" t="s">
        <v>534</v>
      </c>
      <c r="G634" s="151"/>
      <c r="H634" s="151"/>
      <c r="I634" s="151"/>
      <c r="J634" s="151"/>
      <c r="K634" s="152"/>
      <c r="L634" s="153"/>
      <c r="M634" s="152"/>
      <c r="N634" s="153"/>
      <c r="O634" s="152"/>
      <c r="P634" s="152"/>
      <c r="Q634" s="154"/>
      <c r="R634" s="154"/>
      <c r="S634" s="152"/>
      <c r="T634" s="152"/>
      <c r="U634" s="152"/>
      <c r="V634" s="152"/>
      <c r="W634" s="152"/>
      <c r="X634" s="152"/>
      <c r="Y634" s="152"/>
      <c r="Z634" s="155"/>
      <c r="AA634" s="155"/>
      <c r="AB634" s="155"/>
      <c r="AC634" s="151"/>
      <c r="AD634" s="156"/>
      <c r="AE634" s="157"/>
      <c r="AF634" s="152"/>
      <c r="AG634" s="152"/>
      <c r="AH634" s="152"/>
      <c r="AI634" s="152"/>
      <c r="AJ634" s="152"/>
      <c r="AK634" s="152"/>
      <c r="AL634" s="152"/>
      <c r="AM634" s="152"/>
      <c r="AN634" s="152"/>
      <c r="AO634" s="152"/>
      <c r="AP634" s="152"/>
      <c r="AQ634" s="152"/>
      <c r="AR634" s="152"/>
      <c r="AS634" s="152"/>
      <c r="AT634" s="152"/>
      <c r="AU634" s="152"/>
      <c r="AV634" s="11"/>
      <c r="AW634" s="11"/>
      <c r="AX634" s="11"/>
      <c r="AY634" s="15"/>
      <c r="AZ634" s="15"/>
      <c r="BA634" s="15"/>
      <c r="BB634" s="15"/>
      <c r="BC634" s="15"/>
      <c r="BD634" s="15"/>
      <c r="BE634" s="15"/>
      <c r="BF634" s="15"/>
      <c r="BG634" s="15"/>
      <c r="BH634" s="15"/>
      <c r="BI634" s="15"/>
      <c r="BJ634" s="15"/>
      <c r="BK634" s="15"/>
      <c r="BL634" s="15"/>
      <c r="BM634" s="15"/>
      <c r="BN634" s="15"/>
      <c r="BO634" s="15"/>
      <c r="BP634" s="15"/>
      <c r="BQ634" s="15"/>
      <c r="BR634" s="15"/>
      <c r="BS634" s="15"/>
      <c r="BT634" s="15"/>
      <c r="BU634" s="15"/>
      <c r="BV634" s="15"/>
      <c r="BW634" s="15"/>
      <c r="BX634" s="15"/>
      <c r="BY634" s="15"/>
      <c r="BZ634" s="15"/>
      <c r="CA634" s="15"/>
      <c r="CB634" s="15"/>
      <c r="CC634" s="15"/>
      <c r="CD634" s="15"/>
      <c r="CE634" s="15"/>
      <c r="CF634" s="15"/>
      <c r="CG634" s="15"/>
      <c r="CH634" s="15"/>
      <c r="CI634" s="15"/>
      <c r="CJ634" s="15"/>
      <c r="CK634" s="15"/>
      <c r="CL634" s="15"/>
      <c r="CM634" s="15"/>
      <c r="CN634" s="15"/>
      <c r="CO634" s="15"/>
      <c r="CP634" s="15"/>
      <c r="CQ634" s="15"/>
      <c r="CR634" s="15"/>
      <c r="CS634" s="15"/>
      <c r="CT634" s="15"/>
      <c r="CU634" s="15"/>
      <c r="CV634" s="15"/>
      <c r="CW634" s="15"/>
      <c r="CX634" s="15"/>
      <c r="CY634" s="15"/>
      <c r="CZ634" s="15"/>
      <c r="DA634" s="15"/>
      <c r="DB634" s="15"/>
      <c r="DC634" s="15"/>
      <c r="DD634" s="15"/>
      <c r="DE634" s="15"/>
      <c r="DF634" s="15"/>
      <c r="DG634" s="15"/>
      <c r="DH634" s="15"/>
      <c r="DI634" s="15"/>
      <c r="DJ634" s="15"/>
      <c r="DK634" s="15"/>
      <c r="DL634" s="15"/>
      <c r="DM634" s="15"/>
      <c r="DN634" s="15"/>
      <c r="DO634" s="15"/>
      <c r="DP634" s="15"/>
      <c r="DQ634" s="15"/>
      <c r="DR634" s="15"/>
      <c r="DS634" s="15"/>
      <c r="DT634" s="15"/>
      <c r="DU634" s="15"/>
      <c r="DV634" s="15"/>
      <c r="DW634" s="15"/>
      <c r="DX634" s="15"/>
    </row>
    <row r="635" spans="1:128" ht="17.25" customHeight="1">
      <c r="A635" s="150"/>
      <c r="B635" s="305" t="str">
        <f>CONCATENATE(B634,".1")</f>
        <v>A.II.8.4.1.1</v>
      </c>
      <c r="C635" s="306" t="s">
        <v>751</v>
      </c>
      <c r="D635" s="290"/>
      <c r="E635" s="287"/>
      <c r="F635" s="151" t="s">
        <v>534</v>
      </c>
      <c r="G635" s="151"/>
      <c r="H635" s="151"/>
      <c r="I635" s="151"/>
      <c r="J635" s="151"/>
      <c r="K635" s="152"/>
      <c r="L635" s="153"/>
      <c r="M635" s="152"/>
      <c r="N635" s="153"/>
      <c r="O635" s="152"/>
      <c r="P635" s="152"/>
      <c r="Q635" s="154"/>
      <c r="R635" s="154"/>
      <c r="S635" s="152"/>
      <c r="T635" s="152"/>
      <c r="U635" s="152"/>
      <c r="V635" s="152"/>
      <c r="W635" s="152"/>
      <c r="X635" s="152"/>
      <c r="Y635" s="152"/>
      <c r="Z635" s="155"/>
      <c r="AA635" s="155"/>
      <c r="AB635" s="155"/>
      <c r="AC635" s="151"/>
      <c r="AD635" s="156"/>
      <c r="AE635" s="157"/>
      <c r="AF635" s="152"/>
      <c r="AG635" s="152"/>
      <c r="AH635" s="152"/>
      <c r="AI635" s="152"/>
      <c r="AJ635" s="152"/>
      <c r="AK635" s="152"/>
      <c r="AL635" s="152"/>
      <c r="AM635" s="152"/>
      <c r="AN635" s="152"/>
      <c r="AO635" s="152"/>
      <c r="AP635" s="152"/>
      <c r="AQ635" s="152"/>
      <c r="AR635" s="152"/>
      <c r="AS635" s="152"/>
      <c r="AT635" s="152"/>
      <c r="AU635" s="152"/>
      <c r="AV635" s="11"/>
      <c r="AW635" s="11"/>
      <c r="AX635" s="11"/>
      <c r="AY635" s="15"/>
      <c r="AZ635" s="15"/>
      <c r="BA635" s="15"/>
      <c r="BB635" s="15"/>
      <c r="BC635" s="15"/>
      <c r="BD635" s="15"/>
      <c r="BE635" s="15"/>
      <c r="BF635" s="15"/>
      <c r="BG635" s="15"/>
      <c r="BH635" s="15"/>
      <c r="BI635" s="15"/>
      <c r="BJ635" s="15"/>
      <c r="BK635" s="15"/>
      <c r="BL635" s="15"/>
      <c r="BM635" s="15"/>
      <c r="BN635" s="15"/>
      <c r="BO635" s="15"/>
      <c r="BP635" s="15"/>
      <c r="BQ635" s="15"/>
      <c r="BR635" s="15"/>
      <c r="BS635" s="15"/>
      <c r="BT635" s="15"/>
      <c r="BU635" s="15"/>
      <c r="BV635" s="15"/>
      <c r="BW635" s="15"/>
      <c r="BX635" s="15"/>
      <c r="BY635" s="15"/>
      <c r="BZ635" s="15"/>
      <c r="CA635" s="15"/>
      <c r="CB635" s="15"/>
      <c r="CC635" s="15"/>
      <c r="CD635" s="15"/>
      <c r="CE635" s="15"/>
      <c r="CF635" s="15"/>
      <c r="CG635" s="15"/>
      <c r="CH635" s="15"/>
      <c r="CI635" s="15"/>
      <c r="CJ635" s="15"/>
      <c r="CK635" s="15"/>
      <c r="CL635" s="15"/>
      <c r="CM635" s="15"/>
      <c r="CN635" s="15"/>
      <c r="CO635" s="15"/>
      <c r="CP635" s="15"/>
      <c r="CQ635" s="15"/>
      <c r="CR635" s="15"/>
      <c r="CS635" s="15"/>
      <c r="CT635" s="15"/>
      <c r="CU635" s="15"/>
      <c r="CV635" s="15"/>
      <c r="CW635" s="15"/>
      <c r="CX635" s="15"/>
      <c r="CY635" s="15"/>
      <c r="CZ635" s="15"/>
      <c r="DA635" s="15"/>
      <c r="DB635" s="15"/>
      <c r="DC635" s="15"/>
      <c r="DD635" s="15"/>
      <c r="DE635" s="15"/>
      <c r="DF635" s="15"/>
      <c r="DG635" s="15"/>
      <c r="DH635" s="15"/>
      <c r="DI635" s="15"/>
      <c r="DJ635" s="15"/>
      <c r="DK635" s="15"/>
      <c r="DL635" s="15"/>
      <c r="DM635" s="15"/>
      <c r="DN635" s="15"/>
      <c r="DO635" s="15"/>
      <c r="DP635" s="15"/>
      <c r="DQ635" s="15"/>
      <c r="DR635" s="15"/>
      <c r="DS635" s="15"/>
      <c r="DT635" s="15"/>
      <c r="DU635" s="15"/>
      <c r="DV635" s="15"/>
      <c r="DW635" s="15"/>
      <c r="DX635" s="15"/>
    </row>
    <row r="636" spans="1:128" ht="18">
      <c r="A636" s="150"/>
      <c r="B636" s="292" t="str">
        <f>CONCATENATE(B635,".1")</f>
        <v>A.II.8.4.1.1.1</v>
      </c>
      <c r="C636" s="291" t="s">
        <v>909</v>
      </c>
      <c r="D636" s="290" t="s">
        <v>608</v>
      </c>
      <c r="E636" s="287">
        <v>4</v>
      </c>
      <c r="F636" s="151" t="s">
        <v>939</v>
      </c>
      <c r="G636" s="151"/>
      <c r="H636" s="151"/>
      <c r="I636" s="151"/>
      <c r="J636" s="151"/>
      <c r="K636" s="152"/>
      <c r="L636" s="153"/>
      <c r="M636" s="152"/>
      <c r="N636" s="153"/>
      <c r="O636" s="152"/>
      <c r="P636" s="152"/>
      <c r="Q636" s="154"/>
      <c r="R636" s="154"/>
      <c r="S636" s="152"/>
      <c r="T636" s="152"/>
      <c r="U636" s="152"/>
      <c r="V636" s="152"/>
      <c r="W636" s="152"/>
      <c r="X636" s="152"/>
      <c r="Y636" s="152"/>
      <c r="Z636" s="155"/>
      <c r="AA636" s="155"/>
      <c r="AB636" s="155"/>
      <c r="AC636" s="151"/>
      <c r="AD636" s="156"/>
      <c r="AE636" s="157"/>
      <c r="AF636" s="152"/>
      <c r="AG636" s="152"/>
      <c r="AH636" s="152"/>
      <c r="AI636" s="152"/>
      <c r="AJ636" s="152"/>
      <c r="AK636" s="152"/>
      <c r="AL636" s="152"/>
      <c r="AM636" s="152"/>
      <c r="AN636" s="152"/>
      <c r="AO636" s="152"/>
      <c r="AP636" s="152"/>
      <c r="AQ636" s="152"/>
      <c r="AR636" s="152"/>
      <c r="AS636" s="152"/>
      <c r="AT636" s="152"/>
      <c r="AU636" s="152"/>
      <c r="AV636" s="11"/>
      <c r="AW636" s="11"/>
      <c r="AX636" s="11"/>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s="15"/>
      <c r="CJ636" s="15"/>
      <c r="CK636" s="15"/>
      <c r="CL636" s="15"/>
      <c r="CM636" s="15"/>
      <c r="CN636" s="15"/>
      <c r="CO636" s="15"/>
      <c r="CP636" s="15"/>
      <c r="CQ636" s="15"/>
      <c r="CR636" s="15"/>
      <c r="CS636" s="15"/>
      <c r="CT636" s="15"/>
      <c r="CU636" s="15"/>
      <c r="CV636" s="15"/>
      <c r="CW636" s="15"/>
      <c r="CX636" s="15"/>
      <c r="CY636" s="15"/>
      <c r="CZ636" s="15"/>
      <c r="DA636" s="15"/>
      <c r="DB636" s="15"/>
      <c r="DC636" s="15"/>
      <c r="DD636" s="15"/>
      <c r="DE636" s="15"/>
      <c r="DF636" s="15"/>
      <c r="DG636" s="15"/>
      <c r="DH636" s="15"/>
      <c r="DI636" s="15"/>
      <c r="DJ636" s="15"/>
      <c r="DK636" s="15"/>
      <c r="DL636" s="15"/>
      <c r="DM636" s="15"/>
      <c r="DN636" s="15"/>
      <c r="DO636" s="15"/>
      <c r="DP636" s="15"/>
      <c r="DQ636" s="15"/>
      <c r="DR636" s="15"/>
      <c r="DS636" s="15"/>
      <c r="DT636" s="15"/>
      <c r="DU636" s="15"/>
      <c r="DV636" s="15"/>
      <c r="DW636" s="15"/>
      <c r="DX636" s="15"/>
    </row>
    <row r="637" spans="1:128" ht="17.25" customHeight="1">
      <c r="A637" s="150"/>
      <c r="B637" s="305" t="str">
        <f>CONCATENATE(B634,".2")</f>
        <v>A.II.8.4.1.2</v>
      </c>
      <c r="C637" s="306" t="s">
        <v>684</v>
      </c>
      <c r="D637" s="296"/>
      <c r="E637" s="294"/>
      <c r="F637" s="151" t="s">
        <v>534</v>
      </c>
      <c r="G637" s="151"/>
      <c r="H637" s="151"/>
      <c r="I637" s="151"/>
      <c r="J637" s="151"/>
      <c r="K637" s="152"/>
      <c r="L637" s="153"/>
      <c r="M637" s="152"/>
      <c r="N637" s="153"/>
      <c r="O637" s="152"/>
      <c r="P637" s="152"/>
      <c r="Q637" s="154"/>
      <c r="R637" s="154"/>
      <c r="S637" s="152"/>
      <c r="T637" s="152"/>
      <c r="U637" s="152"/>
      <c r="V637" s="152"/>
      <c r="W637" s="152"/>
      <c r="X637" s="152"/>
      <c r="Y637" s="152"/>
      <c r="Z637" s="155"/>
      <c r="AA637" s="155"/>
      <c r="AB637" s="155"/>
      <c r="AC637" s="151"/>
      <c r="AD637" s="156"/>
      <c r="AE637" s="157"/>
      <c r="AF637" s="152"/>
      <c r="AG637" s="152"/>
      <c r="AH637" s="152"/>
      <c r="AI637" s="152"/>
      <c r="AJ637" s="152"/>
      <c r="AK637" s="152"/>
      <c r="AL637" s="152"/>
      <c r="AM637" s="152"/>
      <c r="AN637" s="152"/>
      <c r="AO637" s="152"/>
      <c r="AP637" s="152"/>
      <c r="AQ637" s="152"/>
      <c r="AR637" s="152"/>
      <c r="AS637" s="152"/>
      <c r="AT637" s="152"/>
      <c r="AU637" s="152"/>
      <c r="AV637" s="11"/>
      <c r="AW637" s="11"/>
      <c r="AX637" s="11"/>
      <c r="AY637" s="15"/>
      <c r="AZ637" s="15"/>
      <c r="BA637" s="15"/>
      <c r="BB637" s="15"/>
      <c r="BC637" s="15"/>
      <c r="BD637" s="15"/>
      <c r="BE637" s="15"/>
      <c r="BF637" s="15"/>
      <c r="BG637" s="15"/>
      <c r="BH637" s="15"/>
      <c r="BI637" s="15"/>
      <c r="BJ637" s="15"/>
      <c r="BK637" s="15"/>
      <c r="BL637" s="15"/>
      <c r="BM637" s="15"/>
      <c r="BN637" s="15"/>
      <c r="BO637" s="15"/>
      <c r="BP637" s="15"/>
      <c r="BQ637" s="15"/>
      <c r="BR637" s="15"/>
      <c r="BS637" s="15"/>
      <c r="BT637" s="15"/>
      <c r="BU637" s="15"/>
      <c r="BV637" s="15"/>
      <c r="BW637" s="15"/>
      <c r="BX637" s="15"/>
      <c r="BY637" s="15"/>
      <c r="BZ637" s="15"/>
      <c r="CA637" s="15"/>
      <c r="CB637" s="15"/>
      <c r="CC637" s="15"/>
      <c r="CD637" s="15"/>
      <c r="CE637" s="15"/>
      <c r="CF637" s="15"/>
      <c r="CG637" s="15"/>
      <c r="CH637" s="15"/>
      <c r="CI637" s="15"/>
      <c r="CJ637" s="15"/>
      <c r="CK637" s="15"/>
      <c r="CL637" s="15"/>
      <c r="CM637" s="15"/>
      <c r="CN637" s="15"/>
      <c r="CO637" s="15"/>
      <c r="CP637" s="15"/>
      <c r="CQ637" s="15"/>
      <c r="CR637" s="15"/>
      <c r="CS637" s="15"/>
      <c r="CT637" s="15"/>
      <c r="CU637" s="15"/>
      <c r="CV637" s="15"/>
      <c r="CW637" s="15"/>
      <c r="CX637" s="15"/>
      <c r="CY637" s="15"/>
      <c r="CZ637" s="15"/>
      <c r="DA637" s="15"/>
      <c r="DB637" s="15"/>
      <c r="DC637" s="15"/>
      <c r="DD637" s="15"/>
      <c r="DE637" s="15"/>
      <c r="DF637" s="15"/>
      <c r="DG637" s="15"/>
      <c r="DH637" s="15"/>
      <c r="DI637" s="15"/>
      <c r="DJ637" s="15"/>
      <c r="DK637" s="15"/>
      <c r="DL637" s="15"/>
      <c r="DM637" s="15"/>
      <c r="DN637" s="15"/>
      <c r="DO637" s="15"/>
      <c r="DP637" s="15"/>
      <c r="DQ637" s="15"/>
      <c r="DR637" s="15"/>
      <c r="DS637" s="15"/>
      <c r="DT637" s="15"/>
      <c r="DU637" s="15"/>
      <c r="DV637" s="15"/>
      <c r="DW637" s="15"/>
      <c r="DX637" s="15"/>
    </row>
    <row r="638" spans="1:128" ht="18">
      <c r="A638" s="150"/>
      <c r="B638" s="305" t="str">
        <f>CONCATENATE(B637,".1")</f>
        <v>A.II.8.4.1.2.1</v>
      </c>
      <c r="C638" s="291" t="s">
        <v>946</v>
      </c>
      <c r="D638" s="290" t="s">
        <v>608</v>
      </c>
      <c r="E638" s="287">
        <v>1</v>
      </c>
      <c r="F638" s="151" t="s">
        <v>537</v>
      </c>
      <c r="G638" s="151"/>
      <c r="H638" s="151"/>
      <c r="I638" s="151"/>
      <c r="J638" s="151"/>
      <c r="K638" s="152"/>
      <c r="L638" s="153"/>
      <c r="M638" s="152"/>
      <c r="N638" s="153"/>
      <c r="O638" s="152"/>
      <c r="P638" s="152"/>
      <c r="Q638" s="154"/>
      <c r="R638" s="154"/>
      <c r="S638" s="152"/>
      <c r="T638" s="152"/>
      <c r="U638" s="152"/>
      <c r="V638" s="152"/>
      <c r="W638" s="152"/>
      <c r="X638" s="152"/>
      <c r="Y638" s="152"/>
      <c r="Z638" s="155"/>
      <c r="AA638" s="155"/>
      <c r="AB638" s="155"/>
      <c r="AC638" s="151"/>
      <c r="AD638" s="156"/>
      <c r="AE638" s="157"/>
      <c r="AF638" s="152"/>
      <c r="AG638" s="152"/>
      <c r="AH638" s="152"/>
      <c r="AI638" s="152"/>
      <c r="AJ638" s="152"/>
      <c r="AK638" s="152"/>
      <c r="AL638" s="152"/>
      <c r="AM638" s="152"/>
      <c r="AN638" s="152"/>
      <c r="AO638" s="152"/>
      <c r="AP638" s="152"/>
      <c r="AQ638" s="152"/>
      <c r="AR638" s="152"/>
      <c r="AS638" s="152"/>
      <c r="AT638" s="152"/>
      <c r="AU638" s="152"/>
      <c r="AV638" s="11"/>
      <c r="AW638" s="11"/>
      <c r="AX638" s="11"/>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5"/>
      <c r="BW638" s="15"/>
      <c r="BX638" s="15"/>
      <c r="BY638" s="15"/>
      <c r="BZ638" s="15"/>
      <c r="CA638" s="15"/>
      <c r="CB638" s="15"/>
      <c r="CC638" s="15"/>
      <c r="CD638" s="15"/>
      <c r="CE638" s="15"/>
      <c r="CF638" s="15"/>
      <c r="CG638" s="15"/>
      <c r="CH638" s="15"/>
      <c r="CI638" s="15"/>
      <c r="CJ638" s="15"/>
      <c r="CK638" s="15"/>
      <c r="CL638" s="15"/>
      <c r="CM638" s="15"/>
      <c r="CN638" s="15"/>
      <c r="CO638" s="15"/>
      <c r="CP638" s="15"/>
      <c r="CQ638" s="15"/>
      <c r="CR638" s="15"/>
      <c r="CS638" s="15"/>
      <c r="CT638" s="15"/>
      <c r="CU638" s="15"/>
      <c r="CV638" s="15"/>
      <c r="CW638" s="15"/>
      <c r="CX638" s="15"/>
      <c r="CY638" s="15"/>
      <c r="CZ638" s="15"/>
      <c r="DA638" s="15"/>
      <c r="DB638" s="15"/>
      <c r="DC638" s="15"/>
      <c r="DD638" s="15"/>
      <c r="DE638" s="15"/>
      <c r="DF638" s="15"/>
      <c r="DG638" s="15"/>
      <c r="DH638" s="15"/>
      <c r="DI638" s="15"/>
      <c r="DJ638" s="15"/>
      <c r="DK638" s="15"/>
      <c r="DL638" s="15"/>
      <c r="DM638" s="15"/>
      <c r="DN638" s="15"/>
      <c r="DO638" s="15"/>
      <c r="DP638" s="15"/>
      <c r="DQ638" s="15"/>
      <c r="DR638" s="15"/>
      <c r="DS638" s="15"/>
      <c r="DT638" s="15"/>
      <c r="DU638" s="15"/>
      <c r="DV638" s="15"/>
      <c r="DW638" s="15"/>
      <c r="DX638" s="15"/>
    </row>
    <row r="639" spans="1:128" ht="18">
      <c r="A639" s="150"/>
      <c r="B639" s="313" t="str">
        <f>+CONCATENATE(LEFT(B638,LEN(B638)-1),VALUE(RIGHT(B638,1))+1)</f>
        <v>A.II.8.4.1.2.2</v>
      </c>
      <c r="C639" s="291" t="s">
        <v>947</v>
      </c>
      <c r="D639" s="290" t="s">
        <v>608</v>
      </c>
      <c r="E639" s="287">
        <v>1</v>
      </c>
      <c r="F639" s="151" t="s">
        <v>537</v>
      </c>
      <c r="G639" s="151"/>
      <c r="H639" s="151"/>
      <c r="I639" s="151"/>
      <c r="J639" s="151"/>
      <c r="K639" s="152"/>
      <c r="L639" s="153"/>
      <c r="M639" s="152"/>
      <c r="N639" s="153"/>
      <c r="O639" s="152"/>
      <c r="P639" s="152"/>
      <c r="Q639" s="154"/>
      <c r="R639" s="154"/>
      <c r="S639" s="152"/>
      <c r="T639" s="152"/>
      <c r="U639" s="152"/>
      <c r="V639" s="152"/>
      <c r="W639" s="152"/>
      <c r="X639" s="152"/>
      <c r="Y639" s="152"/>
      <c r="Z639" s="155"/>
      <c r="AA639" s="155"/>
      <c r="AB639" s="155"/>
      <c r="AC639" s="151"/>
      <c r="AD639" s="156"/>
      <c r="AE639" s="157"/>
      <c r="AF639" s="152"/>
      <c r="AG639" s="152"/>
      <c r="AH639" s="152"/>
      <c r="AI639" s="152"/>
      <c r="AJ639" s="152"/>
      <c r="AK639" s="152"/>
      <c r="AL639" s="152"/>
      <c r="AM639" s="152"/>
      <c r="AN639" s="152"/>
      <c r="AO639" s="152"/>
      <c r="AP639" s="152"/>
      <c r="AQ639" s="152"/>
      <c r="AR639" s="152"/>
      <c r="AS639" s="152"/>
      <c r="AT639" s="152"/>
      <c r="AU639" s="152"/>
      <c r="AV639" s="11"/>
      <c r="AW639" s="11"/>
      <c r="AX639" s="11"/>
      <c r="AY639" s="15"/>
      <c r="AZ639" s="15"/>
      <c r="BA639" s="15"/>
      <c r="BB639" s="15"/>
      <c r="BC639" s="15"/>
      <c r="BD639" s="15"/>
      <c r="BE639" s="15"/>
      <c r="BF639" s="15"/>
      <c r="BG639" s="15"/>
      <c r="BH639" s="15"/>
      <c r="BI639" s="15"/>
      <c r="BJ639" s="15"/>
      <c r="BK639" s="15"/>
      <c r="BL639" s="15"/>
      <c r="BM639" s="15"/>
      <c r="BN639" s="15"/>
      <c r="BO639" s="15"/>
      <c r="BP639" s="15"/>
      <c r="BQ639" s="15"/>
      <c r="BR639" s="15"/>
      <c r="BS639" s="15"/>
      <c r="BT639" s="15"/>
      <c r="BU639" s="15"/>
      <c r="BV639" s="15"/>
      <c r="BW639" s="15"/>
      <c r="BX639" s="15"/>
      <c r="BY639" s="15"/>
      <c r="BZ639" s="15"/>
      <c r="CA639" s="15"/>
      <c r="CB639" s="15"/>
      <c r="CC639" s="15"/>
      <c r="CD639" s="15"/>
      <c r="CE639" s="15"/>
      <c r="CF639" s="15"/>
      <c r="CG639" s="15"/>
      <c r="CH639" s="15"/>
      <c r="CI639" s="15"/>
      <c r="CJ639" s="15"/>
      <c r="CK639" s="15"/>
      <c r="CL639" s="15"/>
      <c r="CM639" s="15"/>
      <c r="CN639" s="15"/>
      <c r="CO639" s="15"/>
      <c r="CP639" s="15"/>
      <c r="CQ639" s="15"/>
      <c r="CR639" s="15"/>
      <c r="CS639" s="15"/>
      <c r="CT639" s="15"/>
      <c r="CU639" s="15"/>
      <c r="CV639" s="15"/>
      <c r="CW639" s="15"/>
      <c r="CX639" s="15"/>
      <c r="CY639" s="15"/>
      <c r="CZ639" s="15"/>
      <c r="DA639" s="15"/>
      <c r="DB639" s="15"/>
      <c r="DC639" s="15"/>
      <c r="DD639" s="15"/>
      <c r="DE639" s="15"/>
      <c r="DF639" s="15"/>
      <c r="DG639" s="15"/>
      <c r="DH639" s="15"/>
      <c r="DI639" s="15"/>
      <c r="DJ639" s="15"/>
      <c r="DK639" s="15"/>
      <c r="DL639" s="15"/>
      <c r="DM639" s="15"/>
      <c r="DN639" s="15"/>
      <c r="DO639" s="15"/>
      <c r="DP639" s="15"/>
      <c r="DQ639" s="15"/>
      <c r="DR639" s="15"/>
      <c r="DS639" s="15"/>
      <c r="DT639" s="15"/>
      <c r="DU639" s="15"/>
      <c r="DV639" s="15"/>
      <c r="DW639" s="15"/>
      <c r="DX639" s="15"/>
    </row>
    <row r="640" spans="1:128" ht="18">
      <c r="A640" s="150"/>
      <c r="B640" s="313" t="str">
        <f>+CONCATENATE(LEFT(B639,LEN(B639)-1),VALUE(RIGHT(B639,1))+1)</f>
        <v>A.II.8.4.1.2.3</v>
      </c>
      <c r="C640" s="291" t="s">
        <v>948</v>
      </c>
      <c r="D640" s="290" t="s">
        <v>608</v>
      </c>
      <c r="E640" s="287">
        <v>1</v>
      </c>
      <c r="F640" s="151" t="s">
        <v>537</v>
      </c>
      <c r="G640" s="151"/>
      <c r="H640" s="151"/>
      <c r="I640" s="151"/>
      <c r="J640" s="151"/>
      <c r="K640" s="152"/>
      <c r="L640" s="153"/>
      <c r="M640" s="152"/>
      <c r="N640" s="153"/>
      <c r="O640" s="152"/>
      <c r="P640" s="152"/>
      <c r="Q640" s="154"/>
      <c r="R640" s="154"/>
      <c r="S640" s="152"/>
      <c r="T640" s="152"/>
      <c r="U640" s="152"/>
      <c r="V640" s="152"/>
      <c r="W640" s="152"/>
      <c r="X640" s="152"/>
      <c r="Y640" s="152"/>
      <c r="Z640" s="155"/>
      <c r="AA640" s="155"/>
      <c r="AB640" s="155"/>
      <c r="AC640" s="151"/>
      <c r="AD640" s="156"/>
      <c r="AE640" s="157"/>
      <c r="AF640" s="152"/>
      <c r="AG640" s="152"/>
      <c r="AH640" s="152"/>
      <c r="AI640" s="152"/>
      <c r="AJ640" s="152"/>
      <c r="AK640" s="152"/>
      <c r="AL640" s="152"/>
      <c r="AM640" s="152"/>
      <c r="AN640" s="152"/>
      <c r="AO640" s="152"/>
      <c r="AP640" s="152"/>
      <c r="AQ640" s="152"/>
      <c r="AR640" s="152"/>
      <c r="AS640" s="152"/>
      <c r="AT640" s="152"/>
      <c r="AU640" s="152"/>
      <c r="AV640" s="11"/>
      <c r="AW640" s="11"/>
      <c r="AX640" s="11"/>
      <c r="AY640" s="15"/>
      <c r="AZ640" s="15"/>
      <c r="BA640" s="15"/>
      <c r="BB640" s="15"/>
      <c r="BC640" s="15"/>
      <c r="BD640" s="15"/>
      <c r="BE640" s="15"/>
      <c r="BF640" s="15"/>
      <c r="BG640" s="15"/>
      <c r="BH640" s="15"/>
      <c r="BI640" s="15"/>
      <c r="BJ640" s="15"/>
      <c r="BK640" s="15"/>
      <c r="BL640" s="15"/>
      <c r="BM640" s="15"/>
      <c r="BN640" s="15"/>
      <c r="BO640" s="15"/>
      <c r="BP640" s="15"/>
      <c r="BQ640" s="15"/>
      <c r="BR640" s="15"/>
      <c r="BS640" s="15"/>
      <c r="BT640" s="15"/>
      <c r="BU640" s="15"/>
      <c r="BV640" s="15"/>
      <c r="BW640" s="15"/>
      <c r="BX640" s="15"/>
      <c r="BY640" s="15"/>
      <c r="BZ640" s="15"/>
      <c r="CA640" s="15"/>
      <c r="CB640" s="15"/>
      <c r="CC640" s="15"/>
      <c r="CD640" s="15"/>
      <c r="CE640" s="15"/>
      <c r="CF640" s="15"/>
      <c r="CG640" s="15"/>
      <c r="CH640" s="15"/>
      <c r="CI640" s="15"/>
      <c r="CJ640" s="15"/>
      <c r="CK640" s="15"/>
      <c r="CL640" s="15"/>
      <c r="CM640" s="15"/>
      <c r="CN640" s="15"/>
      <c r="CO640" s="15"/>
      <c r="CP640" s="15"/>
      <c r="CQ640" s="15"/>
      <c r="CR640" s="15"/>
      <c r="CS640" s="15"/>
      <c r="CT640" s="15"/>
      <c r="CU640" s="15"/>
      <c r="CV640" s="15"/>
      <c r="CW640" s="15"/>
      <c r="CX640" s="15"/>
      <c r="CY640" s="15"/>
      <c r="CZ640" s="15"/>
      <c r="DA640" s="15"/>
      <c r="DB640" s="15"/>
      <c r="DC640" s="15"/>
      <c r="DD640" s="15"/>
      <c r="DE640" s="15"/>
      <c r="DF640" s="15"/>
      <c r="DG640" s="15"/>
      <c r="DH640" s="15"/>
      <c r="DI640" s="15"/>
      <c r="DJ640" s="15"/>
      <c r="DK640" s="15"/>
      <c r="DL640" s="15"/>
      <c r="DM640" s="15"/>
      <c r="DN640" s="15"/>
      <c r="DO640" s="15"/>
      <c r="DP640" s="15"/>
      <c r="DQ640" s="15"/>
      <c r="DR640" s="15"/>
      <c r="DS640" s="15"/>
      <c r="DT640" s="15"/>
      <c r="DU640" s="15"/>
      <c r="DV640" s="15"/>
      <c r="DW640" s="15"/>
      <c r="DX640" s="15"/>
    </row>
    <row r="641" spans="1:128" ht="17.25" customHeight="1">
      <c r="A641" s="150"/>
      <c r="B641" s="305" t="str">
        <f>CONCATENATE(B632,".2")</f>
        <v>A.II.8.4.2</v>
      </c>
      <c r="C641" s="306" t="s">
        <v>910</v>
      </c>
      <c r="D641" s="290"/>
      <c r="E641" s="287"/>
      <c r="F641" s="151" t="s">
        <v>534</v>
      </c>
      <c r="G641" s="151"/>
      <c r="H641" s="151"/>
      <c r="I641" s="151"/>
      <c r="J641" s="151"/>
      <c r="K641" s="152"/>
      <c r="L641" s="153"/>
      <c r="M641" s="152"/>
      <c r="N641" s="153"/>
      <c r="O641" s="152"/>
      <c r="P641" s="152"/>
      <c r="Q641" s="154"/>
      <c r="R641" s="154"/>
      <c r="S641" s="152"/>
      <c r="T641" s="152"/>
      <c r="U641" s="152"/>
      <c r="V641" s="152"/>
      <c r="W641" s="152"/>
      <c r="X641" s="152"/>
      <c r="Y641" s="152"/>
      <c r="Z641" s="155"/>
      <c r="AA641" s="155"/>
      <c r="AB641" s="155"/>
      <c r="AC641" s="151"/>
      <c r="AD641" s="156"/>
      <c r="AE641" s="157"/>
      <c r="AF641" s="152"/>
      <c r="AG641" s="152"/>
      <c r="AH641" s="152"/>
      <c r="AI641" s="152"/>
      <c r="AJ641" s="152"/>
      <c r="AK641" s="152"/>
      <c r="AL641" s="152"/>
      <c r="AM641" s="152"/>
      <c r="AN641" s="152"/>
      <c r="AO641" s="152"/>
      <c r="AP641" s="152"/>
      <c r="AQ641" s="152"/>
      <c r="AR641" s="152"/>
      <c r="AS641" s="152"/>
      <c r="AT641" s="152"/>
      <c r="AU641" s="152"/>
      <c r="AV641" s="11"/>
      <c r="AW641" s="11"/>
      <c r="AX641" s="11"/>
      <c r="AY641" s="15"/>
      <c r="AZ641" s="15"/>
      <c r="BA641" s="15"/>
      <c r="BB641" s="15"/>
      <c r="BC641" s="15"/>
      <c r="BD641" s="15"/>
      <c r="BE641" s="15"/>
      <c r="BF641" s="15"/>
      <c r="BG641" s="15"/>
      <c r="BH641" s="15"/>
      <c r="BI641" s="15"/>
      <c r="BJ641" s="15"/>
      <c r="BK641" s="15"/>
      <c r="BL641" s="15"/>
      <c r="BM641" s="15"/>
      <c r="BN641" s="15"/>
      <c r="BO641" s="15"/>
      <c r="BP641" s="15"/>
      <c r="BQ641" s="15"/>
      <c r="BR641" s="15"/>
      <c r="BS641" s="15"/>
      <c r="BT641" s="15"/>
      <c r="BU641" s="15"/>
      <c r="BV641" s="15"/>
      <c r="BW641" s="15"/>
      <c r="BX641" s="15"/>
      <c r="BY641" s="15"/>
      <c r="BZ641" s="15"/>
      <c r="CA641" s="15"/>
      <c r="CB641" s="15"/>
      <c r="CC641" s="15"/>
      <c r="CD641" s="15"/>
      <c r="CE641" s="15"/>
      <c r="CF641" s="15"/>
      <c r="CG641" s="15"/>
      <c r="CH641" s="15"/>
      <c r="CI641" s="15"/>
      <c r="CJ641" s="15"/>
      <c r="CK641" s="15"/>
      <c r="CL641" s="15"/>
      <c r="CM641" s="15"/>
      <c r="CN641" s="15"/>
      <c r="CO641" s="15"/>
      <c r="CP641" s="15"/>
      <c r="CQ641" s="15"/>
      <c r="CR641" s="15"/>
      <c r="CS641" s="15"/>
      <c r="CT641" s="15"/>
      <c r="CU641" s="15"/>
      <c r="CV641" s="15"/>
      <c r="CW641" s="15"/>
      <c r="CX641" s="15"/>
      <c r="CY641" s="15"/>
      <c r="CZ641" s="15"/>
      <c r="DA641" s="15"/>
      <c r="DB641" s="15"/>
      <c r="DC641" s="15"/>
      <c r="DD641" s="15"/>
      <c r="DE641" s="15"/>
      <c r="DF641" s="15"/>
      <c r="DG641" s="15"/>
      <c r="DH641" s="15"/>
      <c r="DI641" s="15"/>
      <c r="DJ641" s="15"/>
      <c r="DK641" s="15"/>
      <c r="DL641" s="15"/>
      <c r="DM641" s="15"/>
      <c r="DN641" s="15"/>
      <c r="DO641" s="15"/>
      <c r="DP641" s="15"/>
      <c r="DQ641" s="15"/>
      <c r="DR641" s="15"/>
      <c r="DS641" s="15"/>
      <c r="DT641" s="15"/>
      <c r="DU641" s="15"/>
      <c r="DV641" s="15"/>
      <c r="DW641" s="15"/>
      <c r="DX641" s="15"/>
    </row>
    <row r="642" spans="1:128" ht="39.6">
      <c r="A642" s="150"/>
      <c r="B642" s="305" t="str">
        <f>CONCATENATE(B641,".1")</f>
        <v>A.II.8.4.2.1</v>
      </c>
      <c r="C642" s="291" t="s">
        <v>764</v>
      </c>
      <c r="D642" s="290" t="s">
        <v>608</v>
      </c>
      <c r="E642" s="287">
        <v>1</v>
      </c>
      <c r="F642" s="151" t="s">
        <v>939</v>
      </c>
      <c r="G642" s="151"/>
      <c r="H642" s="151"/>
      <c r="I642" s="151"/>
      <c r="J642" s="151"/>
      <c r="K642" s="152"/>
      <c r="L642" s="153"/>
      <c r="M642" s="152"/>
      <c r="N642" s="153"/>
      <c r="O642" s="152"/>
      <c r="P642" s="152"/>
      <c r="Q642" s="154"/>
      <c r="R642" s="154"/>
      <c r="S642" s="152"/>
      <c r="T642" s="152"/>
      <c r="U642" s="152"/>
      <c r="V642" s="152"/>
      <c r="W642" s="152"/>
      <c r="X642" s="152"/>
      <c r="Y642" s="152"/>
      <c r="Z642" s="155"/>
      <c r="AA642" s="155"/>
      <c r="AB642" s="155"/>
      <c r="AC642" s="151"/>
      <c r="AD642" s="156"/>
      <c r="AE642" s="157"/>
      <c r="AF642" s="152"/>
      <c r="AG642" s="152"/>
      <c r="AH642" s="152"/>
      <c r="AI642" s="152"/>
      <c r="AJ642" s="152"/>
      <c r="AK642" s="152"/>
      <c r="AL642" s="152"/>
      <c r="AM642" s="152"/>
      <c r="AN642" s="152"/>
      <c r="AO642" s="152"/>
      <c r="AP642" s="152"/>
      <c r="AQ642" s="152"/>
      <c r="AR642" s="152"/>
      <c r="AS642" s="152"/>
      <c r="AT642" s="152"/>
      <c r="AU642" s="152"/>
      <c r="AV642" s="11"/>
      <c r="AW642" s="11"/>
      <c r="AX642" s="11"/>
      <c r="AY642" s="15"/>
      <c r="AZ642" s="15"/>
      <c r="BA642" s="15"/>
      <c r="BB642" s="15"/>
      <c r="BC642" s="15"/>
      <c r="BD642" s="15"/>
      <c r="BE642" s="15"/>
      <c r="BF642" s="15"/>
      <c r="BG642" s="15"/>
      <c r="BH642" s="15"/>
      <c r="BI642" s="15"/>
      <c r="BJ642" s="15"/>
      <c r="BK642" s="15"/>
      <c r="BL642" s="15"/>
      <c r="BM642" s="15"/>
      <c r="BN642" s="15"/>
      <c r="BO642" s="15"/>
      <c r="BP642" s="15"/>
      <c r="BQ642" s="15"/>
      <c r="BR642" s="15"/>
      <c r="BS642" s="15"/>
      <c r="BT642" s="15"/>
      <c r="BU642" s="15"/>
      <c r="BV642" s="15"/>
      <c r="BW642" s="15"/>
      <c r="BX642" s="15"/>
      <c r="BY642" s="15"/>
      <c r="BZ642" s="15"/>
      <c r="CA642" s="15"/>
      <c r="CB642" s="15"/>
      <c r="CC642" s="15"/>
      <c r="CD642" s="15"/>
      <c r="CE642" s="15"/>
      <c r="CF642" s="15"/>
      <c r="CG642" s="15"/>
      <c r="CH642" s="15"/>
      <c r="CI642" s="15"/>
      <c r="CJ642" s="15"/>
      <c r="CK642" s="15"/>
      <c r="CL642" s="15"/>
      <c r="CM642" s="15"/>
      <c r="CN642" s="15"/>
      <c r="CO642" s="15"/>
      <c r="CP642" s="15"/>
      <c r="CQ642" s="15"/>
      <c r="CR642" s="15"/>
      <c r="CS642" s="15"/>
      <c r="CT642" s="15"/>
      <c r="CU642" s="15"/>
      <c r="CV642" s="15"/>
      <c r="CW642" s="15"/>
      <c r="CX642" s="15"/>
      <c r="CY642" s="15"/>
      <c r="CZ642" s="15"/>
      <c r="DA642" s="15"/>
      <c r="DB642" s="15"/>
      <c r="DC642" s="15"/>
      <c r="DD642" s="15"/>
      <c r="DE642" s="15"/>
      <c r="DF642" s="15"/>
      <c r="DG642" s="15"/>
      <c r="DH642" s="15"/>
      <c r="DI642" s="15"/>
      <c r="DJ642" s="15"/>
      <c r="DK642" s="15"/>
      <c r="DL642" s="15"/>
      <c r="DM642" s="15"/>
      <c r="DN642" s="15"/>
      <c r="DO642" s="15"/>
      <c r="DP642" s="15"/>
      <c r="DQ642" s="15"/>
      <c r="DR642" s="15"/>
      <c r="DS642" s="15"/>
      <c r="DT642" s="15"/>
      <c r="DU642" s="15"/>
      <c r="DV642" s="15"/>
      <c r="DW642" s="15"/>
      <c r="DX642" s="15"/>
    </row>
    <row r="643" spans="1:128" ht="52.8">
      <c r="A643" s="150"/>
      <c r="B643" s="305" t="str">
        <f>CONCATENATE(B641,".2")</f>
        <v>A.II.8.4.2.2</v>
      </c>
      <c r="C643" s="291" t="s">
        <v>911</v>
      </c>
      <c r="D643" s="290" t="s">
        <v>608</v>
      </c>
      <c r="E643" s="287">
        <v>1</v>
      </c>
      <c r="F643" s="151" t="s">
        <v>939</v>
      </c>
      <c r="G643" s="151"/>
      <c r="H643" s="151"/>
      <c r="I643" s="151"/>
      <c r="J643" s="151"/>
      <c r="K643" s="152"/>
      <c r="L643" s="153"/>
      <c r="M643" s="152"/>
      <c r="N643" s="153"/>
      <c r="O643" s="152"/>
      <c r="P643" s="152"/>
      <c r="Q643" s="154"/>
      <c r="R643" s="154"/>
      <c r="S643" s="152"/>
      <c r="T643" s="152"/>
      <c r="U643" s="152"/>
      <c r="V643" s="152"/>
      <c r="W643" s="152"/>
      <c r="X643" s="152"/>
      <c r="Y643" s="152"/>
      <c r="Z643" s="155"/>
      <c r="AA643" s="155"/>
      <c r="AB643" s="155"/>
      <c r="AC643" s="151"/>
      <c r="AD643" s="156"/>
      <c r="AE643" s="157"/>
      <c r="AF643" s="152"/>
      <c r="AG643" s="152"/>
      <c r="AH643" s="152"/>
      <c r="AI643" s="152"/>
      <c r="AJ643" s="152"/>
      <c r="AK643" s="152"/>
      <c r="AL643" s="152"/>
      <c r="AM643" s="152"/>
      <c r="AN643" s="152"/>
      <c r="AO643" s="152"/>
      <c r="AP643" s="152"/>
      <c r="AQ643" s="152"/>
      <c r="AR643" s="152"/>
      <c r="AS643" s="152"/>
      <c r="AT643" s="152"/>
      <c r="AU643" s="152"/>
      <c r="AV643" s="11"/>
      <c r="AW643" s="11"/>
      <c r="AX643" s="11"/>
      <c r="AY643" s="15"/>
      <c r="AZ643" s="15"/>
      <c r="BA643" s="15"/>
      <c r="BB643" s="15"/>
      <c r="BC643" s="15"/>
      <c r="BD643" s="15"/>
      <c r="BE643" s="15"/>
      <c r="BF643" s="15"/>
      <c r="BG643" s="15"/>
      <c r="BH643" s="15"/>
      <c r="BI643" s="15"/>
      <c r="BJ643" s="15"/>
      <c r="BK643" s="15"/>
      <c r="BL643" s="15"/>
      <c r="BM643" s="15"/>
      <c r="BN643" s="15"/>
      <c r="BO643" s="15"/>
      <c r="BP643" s="15"/>
      <c r="BQ643" s="15"/>
      <c r="BR643" s="15"/>
      <c r="BS643" s="15"/>
      <c r="BT643" s="15"/>
      <c r="BU643" s="15"/>
      <c r="BV643" s="15"/>
      <c r="BW643" s="15"/>
      <c r="BX643" s="15"/>
      <c r="BY643" s="15"/>
      <c r="BZ643" s="15"/>
      <c r="CA643" s="15"/>
      <c r="CB643" s="15"/>
      <c r="CC643" s="15"/>
      <c r="CD643" s="15"/>
      <c r="CE643" s="15"/>
      <c r="CF643" s="15"/>
      <c r="CG643" s="15"/>
      <c r="CH643" s="15"/>
      <c r="CI643" s="15"/>
      <c r="CJ643" s="15"/>
      <c r="CK643" s="15"/>
      <c r="CL643" s="15"/>
      <c r="CM643" s="15"/>
      <c r="CN643" s="15"/>
      <c r="CO643" s="15"/>
      <c r="CP643" s="15"/>
      <c r="CQ643" s="15"/>
      <c r="CR643" s="15"/>
      <c r="CS643" s="15"/>
      <c r="CT643" s="15"/>
      <c r="CU643" s="15"/>
      <c r="CV643" s="15"/>
      <c r="CW643" s="15"/>
      <c r="CX643" s="15"/>
      <c r="CY643" s="15"/>
      <c r="CZ643" s="15"/>
      <c r="DA643" s="15"/>
      <c r="DB643" s="15"/>
      <c r="DC643" s="15"/>
      <c r="DD643" s="15"/>
      <c r="DE643" s="15"/>
      <c r="DF643" s="15"/>
      <c r="DG643" s="15"/>
      <c r="DH643" s="15"/>
      <c r="DI643" s="15"/>
      <c r="DJ643" s="15"/>
      <c r="DK643" s="15"/>
      <c r="DL643" s="15"/>
      <c r="DM643" s="15"/>
      <c r="DN643" s="15"/>
      <c r="DO643" s="15"/>
      <c r="DP643" s="15"/>
      <c r="DQ643" s="15"/>
      <c r="DR643" s="15"/>
      <c r="DS643" s="15"/>
      <c r="DT643" s="15"/>
      <c r="DU643" s="15"/>
      <c r="DV643" s="15"/>
      <c r="DW643" s="15"/>
      <c r="DX643" s="15"/>
    </row>
    <row r="644" spans="1:128" ht="17.25" customHeight="1">
      <c r="A644" s="150"/>
      <c r="B644" s="274" t="str">
        <f>+CONCATENATE(LEFT(B621,LEN(B621)-1),VALUE(RIGHT(B621,1))+1)</f>
        <v>A.II.9</v>
      </c>
      <c r="C644" s="274" t="s">
        <v>913</v>
      </c>
      <c r="D644" s="321"/>
      <c r="E644" s="282"/>
      <c r="F644" s="151" t="s">
        <v>534</v>
      </c>
      <c r="G644" s="151"/>
      <c r="H644" s="151"/>
      <c r="I644" s="151"/>
      <c r="J644" s="151"/>
      <c r="K644" s="152"/>
      <c r="L644" s="153"/>
      <c r="M644" s="152"/>
      <c r="N644" s="153"/>
      <c r="O644" s="152"/>
      <c r="P644" s="152"/>
      <c r="Q644" s="154"/>
      <c r="R644" s="154"/>
      <c r="S644" s="152"/>
      <c r="T644" s="152"/>
      <c r="U644" s="152"/>
      <c r="V644" s="152"/>
      <c r="W644" s="152"/>
      <c r="X644" s="152"/>
      <c r="Y644" s="152"/>
      <c r="Z644" s="155"/>
      <c r="AA644" s="155"/>
      <c r="AB644" s="155"/>
      <c r="AC644" s="151"/>
      <c r="AD644" s="156"/>
      <c r="AE644" s="157"/>
      <c r="AF644" s="152"/>
      <c r="AG644" s="152"/>
      <c r="AH644" s="152"/>
      <c r="AI644" s="152"/>
      <c r="AJ644" s="152"/>
      <c r="AK644" s="152"/>
      <c r="AL644" s="152"/>
      <c r="AM644" s="152"/>
      <c r="AN644" s="152"/>
      <c r="AO644" s="152"/>
      <c r="AP644" s="152"/>
      <c r="AQ644" s="152"/>
      <c r="AR644" s="152"/>
      <c r="AS644" s="152"/>
      <c r="AT644" s="152"/>
      <c r="AU644" s="152"/>
      <c r="AV644" s="11"/>
      <c r="AW644" s="11"/>
      <c r="AX644" s="11"/>
      <c r="AY644" s="15"/>
      <c r="AZ644" s="15"/>
      <c r="BA644" s="15"/>
      <c r="BB644" s="15"/>
      <c r="BC644" s="15"/>
      <c r="BD644" s="15"/>
      <c r="BE644" s="15"/>
      <c r="BF644" s="15"/>
      <c r="BG644" s="15"/>
      <c r="BH644" s="15"/>
      <c r="BI644" s="15"/>
      <c r="BJ644" s="15"/>
      <c r="BK644" s="15"/>
      <c r="BL644" s="15"/>
      <c r="BM644" s="15"/>
      <c r="BN644" s="15"/>
      <c r="BO644" s="15"/>
      <c r="BP644" s="15"/>
      <c r="BQ644" s="15"/>
      <c r="BR644" s="15"/>
      <c r="BS644" s="15"/>
      <c r="BT644" s="15"/>
      <c r="BU644" s="15"/>
      <c r="BV644" s="15"/>
      <c r="BW644" s="15"/>
      <c r="BX644" s="15"/>
      <c r="BY644" s="15"/>
      <c r="BZ644" s="15"/>
      <c r="CA644" s="15"/>
      <c r="CB644" s="15"/>
      <c r="CC644" s="15"/>
      <c r="CD644" s="15"/>
      <c r="CE644" s="15"/>
      <c r="CF644" s="15"/>
      <c r="CG644" s="15"/>
      <c r="CH644" s="15"/>
      <c r="CI644" s="15"/>
      <c r="CJ644" s="15"/>
      <c r="CK644" s="15"/>
      <c r="CL644" s="15"/>
      <c r="CM644" s="15"/>
      <c r="CN644" s="15"/>
      <c r="CO644" s="15"/>
      <c r="CP644" s="15"/>
      <c r="CQ644" s="15"/>
      <c r="CR644" s="15"/>
      <c r="CS644" s="15"/>
      <c r="CT644" s="15"/>
      <c r="CU644" s="15"/>
      <c r="CV644" s="15"/>
      <c r="CW644" s="15"/>
      <c r="CX644" s="15"/>
      <c r="CY644" s="15"/>
      <c r="CZ644" s="15"/>
      <c r="DA644" s="15"/>
      <c r="DB644" s="15"/>
      <c r="DC644" s="15"/>
      <c r="DD644" s="15"/>
      <c r="DE644" s="15"/>
      <c r="DF644" s="15"/>
      <c r="DG644" s="15"/>
      <c r="DH644" s="15"/>
      <c r="DI644" s="15"/>
      <c r="DJ644" s="15"/>
      <c r="DK644" s="15"/>
      <c r="DL644" s="15"/>
      <c r="DM644" s="15"/>
      <c r="DN644" s="15"/>
      <c r="DO644" s="15"/>
      <c r="DP644" s="15"/>
      <c r="DQ644" s="15"/>
      <c r="DR644" s="15"/>
      <c r="DS644" s="15"/>
      <c r="DT644" s="15"/>
      <c r="DU644" s="15"/>
      <c r="DV644" s="15"/>
      <c r="DW644" s="15"/>
      <c r="DX644" s="15"/>
    </row>
    <row r="645" spans="1:128" ht="17.25" customHeight="1">
      <c r="A645" s="150"/>
      <c r="B645" s="311" t="str">
        <f>CONCATENATE(B644,".1")</f>
        <v>A.II.9.1</v>
      </c>
      <c r="C645" s="277" t="s">
        <v>663</v>
      </c>
      <c r="D645" s="278">
        <v>0</v>
      </c>
      <c r="E645" s="279">
        <v>0</v>
      </c>
      <c r="F645" s="151" t="s">
        <v>534</v>
      </c>
      <c r="G645" s="151"/>
      <c r="H645" s="151"/>
      <c r="I645" s="151"/>
      <c r="J645" s="151"/>
      <c r="K645" s="152"/>
      <c r="L645" s="153"/>
      <c r="M645" s="152"/>
      <c r="N645" s="153"/>
      <c r="O645" s="152"/>
      <c r="P645" s="152"/>
      <c r="Q645" s="154"/>
      <c r="R645" s="154"/>
      <c r="S645" s="152"/>
      <c r="T645" s="152"/>
      <c r="U645" s="152"/>
      <c r="V645" s="152"/>
      <c r="W645" s="152"/>
      <c r="X645" s="152"/>
      <c r="Y645" s="152"/>
      <c r="Z645" s="155"/>
      <c r="AA645" s="155"/>
      <c r="AB645" s="155"/>
      <c r="AC645" s="151"/>
      <c r="AD645" s="156"/>
      <c r="AE645" s="157"/>
      <c r="AF645" s="152"/>
      <c r="AG645" s="152"/>
      <c r="AH645" s="152"/>
      <c r="AI645" s="152"/>
      <c r="AJ645" s="152"/>
      <c r="AK645" s="152"/>
      <c r="AL645" s="152"/>
      <c r="AM645" s="152"/>
      <c r="AN645" s="152"/>
      <c r="AO645" s="152"/>
      <c r="AP645" s="152"/>
      <c r="AQ645" s="152"/>
      <c r="AR645" s="152"/>
      <c r="AS645" s="152"/>
      <c r="AT645" s="152"/>
      <c r="AU645" s="152"/>
      <c r="AV645" s="11"/>
      <c r="AW645" s="11"/>
      <c r="AX645" s="11"/>
      <c r="AY645" s="15"/>
      <c r="AZ645" s="15"/>
      <c r="BA645" s="15"/>
      <c r="BB645" s="15"/>
      <c r="BC645" s="15"/>
      <c r="BD645" s="15"/>
      <c r="BE645" s="15"/>
      <c r="BF645" s="15"/>
      <c r="BG645" s="15"/>
      <c r="BH645" s="15"/>
      <c r="BI645" s="15"/>
      <c r="BJ645" s="15"/>
      <c r="BK645" s="15"/>
      <c r="BL645" s="15"/>
      <c r="BM645" s="15"/>
      <c r="BN645" s="15"/>
      <c r="BO645" s="15"/>
      <c r="BP645" s="15"/>
      <c r="BQ645" s="15"/>
      <c r="BR645" s="15"/>
      <c r="BS645" s="15"/>
      <c r="BT645" s="15"/>
      <c r="BU645" s="15"/>
      <c r="BV645" s="15"/>
      <c r="BW645" s="15"/>
      <c r="BX645" s="15"/>
      <c r="BY645" s="15"/>
      <c r="BZ645" s="15"/>
      <c r="CA645" s="15"/>
      <c r="CB645" s="15"/>
      <c r="CC645" s="15"/>
      <c r="CD645" s="15"/>
      <c r="CE645" s="15"/>
      <c r="CF645" s="15"/>
      <c r="CG645" s="15"/>
      <c r="CH645" s="15"/>
      <c r="CI645" s="15"/>
      <c r="CJ645" s="15"/>
      <c r="CK645" s="15"/>
      <c r="CL645" s="15"/>
      <c r="CM645" s="15"/>
      <c r="CN645" s="15"/>
      <c r="CO645" s="15"/>
      <c r="CP645" s="15"/>
      <c r="CQ645" s="15"/>
      <c r="CR645" s="15"/>
      <c r="CS645" s="15"/>
      <c r="CT645" s="15"/>
      <c r="CU645" s="15"/>
      <c r="CV645" s="15"/>
      <c r="CW645" s="15"/>
      <c r="CX645" s="15"/>
      <c r="CY645" s="15"/>
      <c r="CZ645" s="15"/>
      <c r="DA645" s="15"/>
      <c r="DB645" s="15"/>
      <c r="DC645" s="15"/>
      <c r="DD645" s="15"/>
      <c r="DE645" s="15"/>
      <c r="DF645" s="15"/>
      <c r="DG645" s="15"/>
      <c r="DH645" s="15"/>
      <c r="DI645" s="15"/>
      <c r="DJ645" s="15"/>
      <c r="DK645" s="15"/>
      <c r="DL645" s="15"/>
      <c r="DM645" s="15"/>
      <c r="DN645" s="15"/>
      <c r="DO645" s="15"/>
      <c r="DP645" s="15"/>
      <c r="DQ645" s="15"/>
      <c r="DR645" s="15"/>
      <c r="DS645" s="15"/>
      <c r="DT645" s="15"/>
      <c r="DU645" s="15"/>
      <c r="DV645" s="15"/>
      <c r="DW645" s="15"/>
      <c r="DX645" s="15"/>
    </row>
    <row r="646" spans="1:128" ht="153" customHeight="1">
      <c r="A646" s="150"/>
      <c r="B646" s="311" t="str">
        <f>CONCATENATE(B645,".1")</f>
        <v>A.II.9.1.1</v>
      </c>
      <c r="C646" s="277" t="s">
        <v>900</v>
      </c>
      <c r="D646" s="278">
        <v>0</v>
      </c>
      <c r="E646" s="279"/>
      <c r="F646" s="151" t="s">
        <v>534</v>
      </c>
      <c r="G646" s="151"/>
      <c r="H646" s="151"/>
      <c r="I646" s="151"/>
      <c r="J646" s="151"/>
      <c r="K646" s="152"/>
      <c r="L646" s="153"/>
      <c r="M646" s="152"/>
      <c r="N646" s="153"/>
      <c r="O646" s="152"/>
      <c r="P646" s="152"/>
      <c r="Q646" s="154"/>
      <c r="R646" s="154"/>
      <c r="S646" s="152"/>
      <c r="T646" s="152"/>
      <c r="U646" s="152"/>
      <c r="V646" s="152"/>
      <c r="W646" s="152"/>
      <c r="X646" s="152"/>
      <c r="Y646" s="152"/>
      <c r="Z646" s="155"/>
      <c r="AA646" s="155"/>
      <c r="AB646" s="155"/>
      <c r="AC646" s="151"/>
      <c r="AD646" s="156"/>
      <c r="AE646" s="157"/>
      <c r="AF646" s="152"/>
      <c r="AG646" s="152"/>
      <c r="AH646" s="152"/>
      <c r="AI646" s="152"/>
      <c r="AJ646" s="152"/>
      <c r="AK646" s="152"/>
      <c r="AL646" s="152"/>
      <c r="AM646" s="152"/>
      <c r="AN646" s="152"/>
      <c r="AO646" s="152"/>
      <c r="AP646" s="152"/>
      <c r="AQ646" s="152"/>
      <c r="AR646" s="152"/>
      <c r="AS646" s="152"/>
      <c r="AT646" s="152"/>
      <c r="AU646" s="152"/>
      <c r="AV646" s="11"/>
      <c r="AW646" s="11"/>
      <c r="AX646" s="11"/>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s="15"/>
      <c r="CJ646" s="15"/>
      <c r="CK646" s="15"/>
      <c r="CL646" s="15"/>
      <c r="CM646" s="15"/>
      <c r="CN646" s="15"/>
      <c r="CO646" s="15"/>
      <c r="CP646" s="15"/>
      <c r="CQ646" s="15"/>
      <c r="CR646" s="15"/>
      <c r="CS646" s="15"/>
      <c r="CT646" s="15"/>
      <c r="CU646" s="15"/>
      <c r="CV646" s="15"/>
      <c r="CW646" s="15"/>
      <c r="CX646" s="15"/>
      <c r="CY646" s="15"/>
      <c r="CZ646" s="15"/>
      <c r="DA646" s="15"/>
      <c r="DB646" s="15"/>
      <c r="DC646" s="15"/>
      <c r="DD646" s="15"/>
      <c r="DE646" s="15"/>
      <c r="DF646" s="15"/>
      <c r="DG646" s="15"/>
      <c r="DH646" s="15"/>
      <c r="DI646" s="15"/>
      <c r="DJ646" s="15"/>
      <c r="DK646" s="15"/>
      <c r="DL646" s="15"/>
      <c r="DM646" s="15"/>
      <c r="DN646" s="15"/>
      <c r="DO646" s="15"/>
      <c r="DP646" s="15"/>
      <c r="DQ646" s="15"/>
      <c r="DR646" s="15"/>
      <c r="DS646" s="15"/>
      <c r="DT646" s="15"/>
      <c r="DU646" s="15"/>
      <c r="DV646" s="15"/>
      <c r="DW646" s="15"/>
      <c r="DX646" s="15"/>
    </row>
    <row r="647" spans="1:128" ht="17.25" customHeight="1">
      <c r="A647" s="150"/>
      <c r="B647" s="311" t="str">
        <f>CONCATENATE(B646,".1")</f>
        <v>A.II.9.1.1.1</v>
      </c>
      <c r="C647" s="277" t="s">
        <v>633</v>
      </c>
      <c r="D647" s="278" t="s">
        <v>630</v>
      </c>
      <c r="E647" s="279">
        <f>320.4*0.3</f>
        <v>96.11999999999999</v>
      </c>
      <c r="F647" s="151" t="s">
        <v>529</v>
      </c>
      <c r="G647" s="151" t="s">
        <v>585</v>
      </c>
      <c r="H647" s="151">
        <v>2500</v>
      </c>
      <c r="I647" s="151"/>
      <c r="J647" s="151"/>
      <c r="K647" s="152"/>
      <c r="L647" s="153"/>
      <c r="M647" s="152"/>
      <c r="N647" s="153"/>
      <c r="O647" s="152"/>
      <c r="P647" s="152"/>
      <c r="Q647" s="154"/>
      <c r="R647" s="154"/>
      <c r="S647" s="152"/>
      <c r="T647" s="152"/>
      <c r="U647" s="152"/>
      <c r="V647" s="152"/>
      <c r="W647" s="152"/>
      <c r="X647" s="152"/>
      <c r="Y647" s="152"/>
      <c r="Z647" s="155"/>
      <c r="AA647" s="155"/>
      <c r="AB647" s="155"/>
      <c r="AC647" s="151"/>
      <c r="AD647" s="156"/>
      <c r="AE647" s="157"/>
      <c r="AF647" s="152"/>
      <c r="AG647" s="152"/>
      <c r="AH647" s="152"/>
      <c r="AI647" s="152"/>
      <c r="AJ647" s="152"/>
      <c r="AK647" s="152"/>
      <c r="AL647" s="152"/>
      <c r="AM647" s="152"/>
      <c r="AN647" s="152"/>
      <c r="AO647" s="152"/>
      <c r="AP647" s="152"/>
      <c r="AQ647" s="152"/>
      <c r="AR647" s="152"/>
      <c r="AS647" s="152"/>
      <c r="AT647" s="152"/>
      <c r="AU647" s="152"/>
      <c r="AV647" s="11"/>
      <c r="AW647" s="11"/>
      <c r="AX647" s="11"/>
      <c r="AY647" s="15"/>
      <c r="AZ647" s="15"/>
      <c r="BA647" s="15"/>
      <c r="BB647" s="15"/>
      <c r="BC647" s="15"/>
      <c r="BD647" s="15"/>
      <c r="BE647" s="15"/>
      <c r="BF647" s="15"/>
      <c r="BG647" s="15"/>
      <c r="BH647" s="15"/>
      <c r="BI647" s="15"/>
      <c r="BJ647" s="15"/>
      <c r="BK647" s="15"/>
      <c r="BL647" s="15"/>
      <c r="BM647" s="15"/>
      <c r="BN647" s="15"/>
      <c r="BO647" s="15"/>
      <c r="BP647" s="15"/>
      <c r="BQ647" s="15"/>
      <c r="BR647" s="15"/>
      <c r="BS647" s="15"/>
      <c r="BT647" s="15"/>
      <c r="BU647" s="15"/>
      <c r="BV647" s="15"/>
      <c r="BW647" s="15"/>
      <c r="BX647" s="15"/>
      <c r="BY647" s="15"/>
      <c r="BZ647" s="15"/>
      <c r="CA647" s="15"/>
      <c r="CB647" s="15"/>
      <c r="CC647" s="15"/>
      <c r="CD647" s="15"/>
      <c r="CE647" s="15"/>
      <c r="CF647" s="15"/>
      <c r="CG647" s="15"/>
      <c r="CH647" s="15"/>
      <c r="CI647" s="15"/>
      <c r="CJ647" s="15"/>
      <c r="CK647" s="15"/>
      <c r="CL647" s="15"/>
      <c r="CM647" s="15"/>
      <c r="CN647" s="15"/>
      <c r="CO647" s="15"/>
      <c r="CP647" s="15"/>
      <c r="CQ647" s="15"/>
      <c r="CR647" s="15"/>
      <c r="CS647" s="15"/>
      <c r="CT647" s="15"/>
      <c r="CU647" s="15"/>
      <c r="CV647" s="15"/>
      <c r="CW647" s="15"/>
      <c r="CX647" s="15"/>
      <c r="CY647" s="15"/>
      <c r="CZ647" s="15"/>
      <c r="DA647" s="15"/>
      <c r="DB647" s="15"/>
      <c r="DC647" s="15"/>
      <c r="DD647" s="15"/>
      <c r="DE647" s="15"/>
      <c r="DF647" s="15"/>
      <c r="DG647" s="15"/>
      <c r="DH647" s="15"/>
      <c r="DI647" s="15"/>
      <c r="DJ647" s="15"/>
      <c r="DK647" s="15"/>
      <c r="DL647" s="15"/>
      <c r="DM647" s="15"/>
      <c r="DN647" s="15"/>
      <c r="DO647" s="15"/>
      <c r="DP647" s="15"/>
      <c r="DQ647" s="15"/>
      <c r="DR647" s="15"/>
      <c r="DS647" s="15"/>
      <c r="DT647" s="15"/>
      <c r="DU647" s="15"/>
      <c r="DV647" s="15"/>
      <c r="DW647" s="15"/>
      <c r="DX647" s="15"/>
    </row>
    <row r="648" spans="1:128" ht="17.25" customHeight="1">
      <c r="A648" s="150"/>
      <c r="B648" s="311" t="str">
        <f>+CONCATENATE(LEFT(B647,LEN(B647)-1),VALUE(RIGHT(B647,1))+1)</f>
        <v>A.II.9.1.1.2</v>
      </c>
      <c r="C648" s="277" t="s">
        <v>634</v>
      </c>
      <c r="D648" s="278" t="s">
        <v>630</v>
      </c>
      <c r="E648" s="279">
        <f>320.4*0.3</f>
        <v>96.11999999999999</v>
      </c>
      <c r="F648" s="151" t="s">
        <v>529</v>
      </c>
      <c r="G648" s="151" t="s">
        <v>585</v>
      </c>
      <c r="H648" s="151">
        <v>2500</v>
      </c>
      <c r="I648" s="151"/>
      <c r="J648" s="151"/>
      <c r="K648" s="152"/>
      <c r="L648" s="153"/>
      <c r="M648" s="152"/>
      <c r="N648" s="153"/>
      <c r="O648" s="152"/>
      <c r="P648" s="152"/>
      <c r="Q648" s="154"/>
      <c r="R648" s="154"/>
      <c r="S648" s="152"/>
      <c r="T648" s="152"/>
      <c r="U648" s="152"/>
      <c r="V648" s="152"/>
      <c r="W648" s="152"/>
      <c r="X648" s="152"/>
      <c r="Y648" s="152"/>
      <c r="Z648" s="155"/>
      <c r="AA648" s="155"/>
      <c r="AB648" s="155"/>
      <c r="AC648" s="151"/>
      <c r="AD648" s="156"/>
      <c r="AE648" s="157"/>
      <c r="AF648" s="152"/>
      <c r="AG648" s="152"/>
      <c r="AH648" s="152"/>
      <c r="AI648" s="152"/>
      <c r="AJ648" s="152"/>
      <c r="AK648" s="152"/>
      <c r="AL648" s="152"/>
      <c r="AM648" s="152"/>
      <c r="AN648" s="152"/>
      <c r="AO648" s="152"/>
      <c r="AP648" s="152"/>
      <c r="AQ648" s="152"/>
      <c r="AR648" s="152"/>
      <c r="AS648" s="152"/>
      <c r="AT648" s="152"/>
      <c r="AU648" s="152"/>
      <c r="AV648" s="11"/>
      <c r="AW648" s="11"/>
      <c r="AX648" s="11"/>
      <c r="AY648" s="15"/>
      <c r="AZ648" s="15"/>
      <c r="BA648" s="15"/>
      <c r="BB648" s="15"/>
      <c r="BC648" s="15"/>
      <c r="BD648" s="15"/>
      <c r="BE648" s="15"/>
      <c r="BF648" s="15"/>
      <c r="BG648" s="15"/>
      <c r="BH648" s="15"/>
      <c r="BI648" s="15"/>
      <c r="BJ648" s="15"/>
      <c r="BK648" s="15"/>
      <c r="BL648" s="15"/>
      <c r="BM648" s="15"/>
      <c r="BN648" s="15"/>
      <c r="BO648" s="15"/>
      <c r="BP648" s="15"/>
      <c r="BQ648" s="15"/>
      <c r="BR648" s="15"/>
      <c r="BS648" s="15"/>
      <c r="BT648" s="15"/>
      <c r="BU648" s="15"/>
      <c r="BV648" s="15"/>
      <c r="BW648" s="15"/>
      <c r="BX648" s="15"/>
      <c r="BY648" s="15"/>
      <c r="BZ648" s="15"/>
      <c r="CA648" s="15"/>
      <c r="CB648" s="15"/>
      <c r="CC648" s="15"/>
      <c r="CD648" s="15"/>
      <c r="CE648" s="15"/>
      <c r="CF648" s="15"/>
      <c r="CG648" s="15"/>
      <c r="CH648" s="15"/>
      <c r="CI648" s="15"/>
      <c r="CJ648" s="15"/>
      <c r="CK648" s="15"/>
      <c r="CL648" s="15"/>
      <c r="CM648" s="15"/>
      <c r="CN648" s="15"/>
      <c r="CO648" s="15"/>
      <c r="CP648" s="15"/>
      <c r="CQ648" s="15"/>
      <c r="CR648" s="15"/>
      <c r="CS648" s="15"/>
      <c r="CT648" s="15"/>
      <c r="CU648" s="15"/>
      <c r="CV648" s="15"/>
      <c r="CW648" s="15"/>
      <c r="CX648" s="15"/>
      <c r="CY648" s="15"/>
      <c r="CZ648" s="15"/>
      <c r="DA648" s="15"/>
      <c r="DB648" s="15"/>
      <c r="DC648" s="15"/>
      <c r="DD648" s="15"/>
      <c r="DE648" s="15"/>
      <c r="DF648" s="15"/>
      <c r="DG648" s="15"/>
      <c r="DH648" s="15"/>
      <c r="DI648" s="15"/>
      <c r="DJ648" s="15"/>
      <c r="DK648" s="15"/>
      <c r="DL648" s="15"/>
      <c r="DM648" s="15"/>
      <c r="DN648" s="15"/>
      <c r="DO648" s="15"/>
      <c r="DP648" s="15"/>
      <c r="DQ648" s="15"/>
      <c r="DR648" s="15"/>
      <c r="DS648" s="15"/>
      <c r="DT648" s="15"/>
      <c r="DU648" s="15"/>
      <c r="DV648" s="15"/>
      <c r="DW648" s="15"/>
      <c r="DX648" s="15"/>
    </row>
    <row r="649" spans="1:128" ht="17.25" customHeight="1">
      <c r="A649" s="150"/>
      <c r="B649" s="311" t="str">
        <f>+CONCATENATE(LEFT(B648,LEN(B648)-1),VALUE(RIGHT(B648,1))+1)</f>
        <v>A.II.9.1.1.3</v>
      </c>
      <c r="C649" s="277" t="s">
        <v>635</v>
      </c>
      <c r="D649" s="278" t="s">
        <v>630</v>
      </c>
      <c r="E649" s="279">
        <f>320.4*0.4</f>
        <v>128.16</v>
      </c>
      <c r="F649" s="151" t="s">
        <v>529</v>
      </c>
      <c r="G649" s="151" t="s">
        <v>585</v>
      </c>
      <c r="H649" s="151">
        <v>2500</v>
      </c>
      <c r="I649" s="151"/>
      <c r="J649" s="151"/>
      <c r="K649" s="152"/>
      <c r="L649" s="153"/>
      <c r="M649" s="152"/>
      <c r="N649" s="153"/>
      <c r="O649" s="152"/>
      <c r="P649" s="152"/>
      <c r="Q649" s="154"/>
      <c r="R649" s="154"/>
      <c r="S649" s="152"/>
      <c r="T649" s="152"/>
      <c r="U649" s="152"/>
      <c r="V649" s="152"/>
      <c r="W649" s="152"/>
      <c r="X649" s="152"/>
      <c r="Y649" s="152"/>
      <c r="Z649" s="155"/>
      <c r="AA649" s="155"/>
      <c r="AB649" s="155"/>
      <c r="AC649" s="151"/>
      <c r="AD649" s="156"/>
      <c r="AE649" s="157"/>
      <c r="AF649" s="152"/>
      <c r="AG649" s="152"/>
      <c r="AH649" s="152"/>
      <c r="AI649" s="152"/>
      <c r="AJ649" s="152"/>
      <c r="AK649" s="152"/>
      <c r="AL649" s="152"/>
      <c r="AM649" s="152"/>
      <c r="AN649" s="152"/>
      <c r="AO649" s="152"/>
      <c r="AP649" s="152"/>
      <c r="AQ649" s="152"/>
      <c r="AR649" s="152"/>
      <c r="AS649" s="152"/>
      <c r="AT649" s="152"/>
      <c r="AU649" s="152"/>
      <c r="AV649" s="11"/>
      <c r="AW649" s="11"/>
      <c r="AX649" s="11"/>
      <c r="AY649" s="15"/>
      <c r="AZ649" s="15"/>
      <c r="BA649" s="15"/>
      <c r="BB649" s="15"/>
      <c r="BC649" s="15"/>
      <c r="BD649" s="15"/>
      <c r="BE649" s="15"/>
      <c r="BF649" s="15"/>
      <c r="BG649" s="15"/>
      <c r="BH649" s="15"/>
      <c r="BI649" s="15"/>
      <c r="BJ649" s="15"/>
      <c r="BK649" s="15"/>
      <c r="BL649" s="15"/>
      <c r="BM649" s="15"/>
      <c r="BN649" s="15"/>
      <c r="BO649" s="15"/>
      <c r="BP649" s="15"/>
      <c r="BQ649" s="15"/>
      <c r="BR649" s="15"/>
      <c r="BS649" s="15"/>
      <c r="BT649" s="15"/>
      <c r="BU649" s="15"/>
      <c r="BV649" s="15"/>
      <c r="BW649" s="15"/>
      <c r="BX649" s="15"/>
      <c r="BY649" s="15"/>
      <c r="BZ649" s="15"/>
      <c r="CA649" s="15"/>
      <c r="CB649" s="15"/>
      <c r="CC649" s="15"/>
      <c r="CD649" s="15"/>
      <c r="CE649" s="15"/>
      <c r="CF649" s="15"/>
      <c r="CG649" s="15"/>
      <c r="CH649" s="15"/>
      <c r="CI649" s="15"/>
      <c r="CJ649" s="15"/>
      <c r="CK649" s="15"/>
      <c r="CL649" s="15"/>
      <c r="CM649" s="15"/>
      <c r="CN649" s="15"/>
      <c r="CO649" s="15"/>
      <c r="CP649" s="15"/>
      <c r="CQ649" s="15"/>
      <c r="CR649" s="15"/>
      <c r="CS649" s="15"/>
      <c r="CT649" s="15"/>
      <c r="CU649" s="15"/>
      <c r="CV649" s="15"/>
      <c r="CW649" s="15"/>
      <c r="CX649" s="15"/>
      <c r="CY649" s="15"/>
      <c r="CZ649" s="15"/>
      <c r="DA649" s="15"/>
      <c r="DB649" s="15"/>
      <c r="DC649" s="15"/>
      <c r="DD649" s="15"/>
      <c r="DE649" s="15"/>
      <c r="DF649" s="15"/>
      <c r="DG649" s="15"/>
      <c r="DH649" s="15"/>
      <c r="DI649" s="15"/>
      <c r="DJ649" s="15"/>
      <c r="DK649" s="15"/>
      <c r="DL649" s="15"/>
      <c r="DM649" s="15"/>
      <c r="DN649" s="15"/>
      <c r="DO649" s="15"/>
      <c r="DP649" s="15"/>
      <c r="DQ649" s="15"/>
      <c r="DR649" s="15"/>
      <c r="DS649" s="15"/>
      <c r="DT649" s="15"/>
      <c r="DU649" s="15"/>
      <c r="DV649" s="15"/>
      <c r="DW649" s="15"/>
      <c r="DX649" s="15"/>
    </row>
    <row r="650" spans="1:128" ht="76.5" customHeight="1">
      <c r="A650" s="150"/>
      <c r="B650" s="311" t="str">
        <f>+CONCATENATE(LEFT(B646,LEN(B646)-1),VALUE(RIGHT(B646,1))+1)</f>
        <v>A.II.9.1.2</v>
      </c>
      <c r="C650" s="312" t="s">
        <v>905</v>
      </c>
      <c r="D650" s="278" t="s">
        <v>630</v>
      </c>
      <c r="E650" s="279">
        <v>59</v>
      </c>
      <c r="F650" s="151" t="s">
        <v>524</v>
      </c>
      <c r="G650" s="151" t="s">
        <v>589</v>
      </c>
      <c r="H650" s="151">
        <v>2500</v>
      </c>
      <c r="I650" s="151"/>
      <c r="J650" s="151"/>
      <c r="K650" s="152"/>
      <c r="L650" s="153"/>
      <c r="M650" s="152"/>
      <c r="N650" s="153"/>
      <c r="O650" s="152"/>
      <c r="P650" s="152"/>
      <c r="Q650" s="154"/>
      <c r="R650" s="154"/>
      <c r="S650" s="152"/>
      <c r="T650" s="152"/>
      <c r="U650" s="152"/>
      <c r="V650" s="152"/>
      <c r="W650" s="152"/>
      <c r="X650" s="152"/>
      <c r="Y650" s="152"/>
      <c r="Z650" s="155"/>
      <c r="AA650" s="155"/>
      <c r="AB650" s="155"/>
      <c r="AC650" s="151"/>
      <c r="AD650" s="156"/>
      <c r="AE650" s="157"/>
      <c r="AF650" s="152"/>
      <c r="AG650" s="152"/>
      <c r="AH650" s="152"/>
      <c r="AI650" s="152"/>
      <c r="AJ650" s="152"/>
      <c r="AK650" s="152"/>
      <c r="AL650" s="152"/>
      <c r="AM650" s="152"/>
      <c r="AN650" s="152"/>
      <c r="AO650" s="152"/>
      <c r="AP650" s="152"/>
      <c r="AQ650" s="152"/>
      <c r="AR650" s="152"/>
      <c r="AS650" s="152"/>
      <c r="AT650" s="152"/>
      <c r="AU650" s="152"/>
      <c r="AV650" s="11"/>
      <c r="AW650" s="11"/>
      <c r="AX650" s="11"/>
      <c r="AY650" s="15"/>
      <c r="AZ650" s="15"/>
      <c r="BA650" s="15"/>
      <c r="BB650" s="15"/>
      <c r="BC650" s="15"/>
      <c r="BD650" s="15"/>
      <c r="BE650" s="15"/>
      <c r="BF650" s="15"/>
      <c r="BG650" s="15"/>
      <c r="BH650" s="15"/>
      <c r="BI650" s="15"/>
      <c r="BJ650" s="15"/>
      <c r="BK650" s="15"/>
      <c r="BL650" s="15"/>
      <c r="BM650" s="15"/>
      <c r="BN650" s="15"/>
      <c r="BO650" s="15"/>
      <c r="BP650" s="15"/>
      <c r="BQ650" s="15"/>
      <c r="BR650" s="15"/>
      <c r="BS650" s="15"/>
      <c r="BT650" s="15"/>
      <c r="BU650" s="15"/>
      <c r="BV650" s="15"/>
      <c r="BW650" s="15"/>
      <c r="BX650" s="15"/>
      <c r="BY650" s="15"/>
      <c r="BZ650" s="15"/>
      <c r="CA650" s="15"/>
      <c r="CB650" s="15"/>
      <c r="CC650" s="15"/>
      <c r="CD650" s="15"/>
      <c r="CE650" s="15"/>
      <c r="CF650" s="15"/>
      <c r="CG650" s="15"/>
      <c r="CH650" s="15"/>
      <c r="CI650" s="15"/>
      <c r="CJ650" s="15"/>
      <c r="CK650" s="15"/>
      <c r="CL650" s="15"/>
      <c r="CM650" s="15"/>
      <c r="CN650" s="15"/>
      <c r="CO650" s="15"/>
      <c r="CP650" s="15"/>
      <c r="CQ650" s="15"/>
      <c r="CR650" s="15"/>
      <c r="CS650" s="15"/>
      <c r="CT650" s="15"/>
      <c r="CU650" s="15"/>
      <c r="CV650" s="15"/>
      <c r="CW650" s="15"/>
      <c r="CX650" s="15"/>
      <c r="CY650" s="15"/>
      <c r="CZ650" s="15"/>
      <c r="DA650" s="15"/>
      <c r="DB650" s="15"/>
      <c r="DC650" s="15"/>
      <c r="DD650" s="15"/>
      <c r="DE650" s="15"/>
      <c r="DF650" s="15"/>
      <c r="DG650" s="15"/>
      <c r="DH650" s="15"/>
      <c r="DI650" s="15"/>
      <c r="DJ650" s="15"/>
      <c r="DK650" s="15"/>
      <c r="DL650" s="15"/>
      <c r="DM650" s="15"/>
      <c r="DN650" s="15"/>
      <c r="DO650" s="15"/>
      <c r="DP650" s="15"/>
      <c r="DQ650" s="15"/>
      <c r="DR650" s="15"/>
      <c r="DS650" s="15"/>
      <c r="DT650" s="15"/>
      <c r="DU650" s="15"/>
      <c r="DV650" s="15"/>
      <c r="DW650" s="15"/>
      <c r="DX650" s="15"/>
    </row>
    <row r="651" spans="1:128" ht="51" customHeight="1">
      <c r="A651" s="150"/>
      <c r="B651" s="311" t="str">
        <f>+CONCATENATE(LEFT(B650,LEN(B650)-1),VALUE(RIGHT(B650,1))+1)</f>
        <v>A.II.9.1.3</v>
      </c>
      <c r="C651" s="312" t="s">
        <v>906</v>
      </c>
      <c r="D651" s="278" t="s">
        <v>630</v>
      </c>
      <c r="E651" s="279">
        <v>269.3</v>
      </c>
      <c r="F651" s="151" t="s">
        <v>517</v>
      </c>
      <c r="G651" s="151"/>
      <c r="H651" s="151"/>
      <c r="I651" s="151"/>
      <c r="J651" s="151"/>
      <c r="K651" s="152"/>
      <c r="L651" s="153"/>
      <c r="M651" s="152"/>
      <c r="N651" s="153"/>
      <c r="O651" s="152"/>
      <c r="P651" s="152"/>
      <c r="Q651" s="154"/>
      <c r="R651" s="154"/>
      <c r="S651" s="152"/>
      <c r="T651" s="152"/>
      <c r="U651" s="152"/>
      <c r="V651" s="152"/>
      <c r="W651" s="152"/>
      <c r="X651" s="152"/>
      <c r="Y651" s="152"/>
      <c r="Z651" s="155"/>
      <c r="AA651" s="155"/>
      <c r="AB651" s="155"/>
      <c r="AC651" s="151"/>
      <c r="AD651" s="156"/>
      <c r="AE651" s="157"/>
      <c r="AF651" s="152"/>
      <c r="AG651" s="152"/>
      <c r="AH651" s="152"/>
      <c r="AI651" s="152"/>
      <c r="AJ651" s="152"/>
      <c r="AK651" s="152"/>
      <c r="AL651" s="152"/>
      <c r="AM651" s="152"/>
      <c r="AN651" s="152"/>
      <c r="AO651" s="152"/>
      <c r="AP651" s="152"/>
      <c r="AQ651" s="152"/>
      <c r="AR651" s="152"/>
      <c r="AS651" s="152"/>
      <c r="AT651" s="152"/>
      <c r="AU651" s="152"/>
      <c r="AV651" s="11"/>
      <c r="AW651" s="11"/>
      <c r="AX651" s="11"/>
      <c r="AY651" s="15"/>
      <c r="AZ651" s="15"/>
      <c r="BA651" s="15"/>
      <c r="BB651" s="15"/>
      <c r="BC651" s="15"/>
      <c r="BD651" s="15"/>
      <c r="BE651" s="15"/>
      <c r="BF651" s="15"/>
      <c r="BG651" s="15"/>
      <c r="BH651" s="15"/>
      <c r="BI651" s="15"/>
      <c r="BJ651" s="15"/>
      <c r="BK651" s="15"/>
      <c r="BL651" s="15"/>
      <c r="BM651" s="15"/>
      <c r="BN651" s="15"/>
      <c r="BO651" s="15"/>
      <c r="BP651" s="15"/>
      <c r="BQ651" s="15"/>
      <c r="BR651" s="15"/>
      <c r="BS651" s="15"/>
      <c r="BT651" s="15"/>
      <c r="BU651" s="15"/>
      <c r="BV651" s="15"/>
      <c r="BW651" s="15"/>
      <c r="BX651" s="15"/>
      <c r="BY651" s="15"/>
      <c r="BZ651" s="15"/>
      <c r="CA651" s="15"/>
      <c r="CB651" s="15"/>
      <c r="CC651" s="15"/>
      <c r="CD651" s="15"/>
      <c r="CE651" s="15"/>
      <c r="CF651" s="15"/>
      <c r="CG651" s="15"/>
      <c r="CH651" s="15"/>
      <c r="CI651" s="15"/>
      <c r="CJ651" s="15"/>
      <c r="CK651" s="15"/>
      <c r="CL651" s="15"/>
      <c r="CM651" s="15"/>
      <c r="CN651" s="15"/>
      <c r="CO651" s="15"/>
      <c r="CP651" s="15"/>
      <c r="CQ651" s="15"/>
      <c r="CR651" s="15"/>
      <c r="CS651" s="15"/>
      <c r="CT651" s="15"/>
      <c r="CU651" s="15"/>
      <c r="CV651" s="15"/>
      <c r="CW651" s="15"/>
      <c r="CX651" s="15"/>
      <c r="CY651" s="15"/>
      <c r="CZ651" s="15"/>
      <c r="DA651" s="15"/>
      <c r="DB651" s="15"/>
      <c r="DC651" s="15"/>
      <c r="DD651" s="15"/>
      <c r="DE651" s="15"/>
      <c r="DF651" s="15"/>
      <c r="DG651" s="15"/>
      <c r="DH651" s="15"/>
      <c r="DI651" s="15"/>
      <c r="DJ651" s="15"/>
      <c r="DK651" s="15"/>
      <c r="DL651" s="15"/>
      <c r="DM651" s="15"/>
      <c r="DN651" s="15"/>
      <c r="DO651" s="15"/>
      <c r="DP651" s="15"/>
      <c r="DQ651" s="15"/>
      <c r="DR651" s="15"/>
      <c r="DS651" s="15"/>
      <c r="DT651" s="15"/>
      <c r="DU651" s="15"/>
      <c r="DV651" s="15"/>
      <c r="DW651" s="15"/>
      <c r="DX651" s="15"/>
    </row>
    <row r="652" spans="1:128" ht="17.25" customHeight="1">
      <c r="A652" s="150"/>
      <c r="B652" s="311" t="str">
        <f>+CONCATENATE(LEFT(B645,LEN(B645)-1),VALUE(RIGHT(B645,1))+1)</f>
        <v>A.II.9.2</v>
      </c>
      <c r="C652" s="277" t="s">
        <v>666</v>
      </c>
      <c r="D652" s="278">
        <v>0</v>
      </c>
      <c r="E652" s="279"/>
      <c r="F652" s="151" t="s">
        <v>534</v>
      </c>
      <c r="G652" s="151"/>
      <c r="H652" s="151"/>
      <c r="I652" s="151"/>
      <c r="J652" s="151"/>
      <c r="K652" s="152"/>
      <c r="L652" s="153"/>
      <c r="M652" s="152"/>
      <c r="N652" s="153"/>
      <c r="O652" s="152"/>
      <c r="P652" s="152"/>
      <c r="Q652" s="154"/>
      <c r="R652" s="154"/>
      <c r="S652" s="152"/>
      <c r="T652" s="152"/>
      <c r="U652" s="152"/>
      <c r="V652" s="152"/>
      <c r="W652" s="152"/>
      <c r="X652" s="152"/>
      <c r="Y652" s="152"/>
      <c r="Z652" s="155"/>
      <c r="AA652" s="155"/>
      <c r="AB652" s="155"/>
      <c r="AC652" s="151"/>
      <c r="AD652" s="156"/>
      <c r="AE652" s="157"/>
      <c r="AF652" s="152"/>
      <c r="AG652" s="152"/>
      <c r="AH652" s="152"/>
      <c r="AI652" s="152"/>
      <c r="AJ652" s="152"/>
      <c r="AK652" s="152"/>
      <c r="AL652" s="152"/>
      <c r="AM652" s="152"/>
      <c r="AN652" s="152"/>
      <c r="AO652" s="152"/>
      <c r="AP652" s="152"/>
      <c r="AQ652" s="152"/>
      <c r="AR652" s="152"/>
      <c r="AS652" s="152"/>
      <c r="AT652" s="152"/>
      <c r="AU652" s="152"/>
      <c r="AV652" s="11"/>
      <c r="AW652" s="11"/>
      <c r="AX652" s="11"/>
      <c r="AY652" s="15"/>
      <c r="AZ652" s="15"/>
      <c r="BA652" s="15"/>
      <c r="BB652" s="15"/>
      <c r="BC652" s="15"/>
      <c r="BD652" s="15"/>
      <c r="BE652" s="15"/>
      <c r="BF652" s="15"/>
      <c r="BG652" s="15"/>
      <c r="BH652" s="15"/>
      <c r="BI652" s="15"/>
      <c r="BJ652" s="15"/>
      <c r="BK652" s="15"/>
      <c r="BL652" s="15"/>
      <c r="BM652" s="15"/>
      <c r="BN652" s="15"/>
      <c r="BO652" s="15"/>
      <c r="BP652" s="15"/>
      <c r="BQ652" s="15"/>
      <c r="BR652" s="15"/>
      <c r="BS652" s="15"/>
      <c r="BT652" s="15"/>
      <c r="BU652" s="15"/>
      <c r="BV652" s="15"/>
      <c r="BW652" s="15"/>
      <c r="BX652" s="15"/>
      <c r="BY652" s="15"/>
      <c r="BZ652" s="15"/>
      <c r="CA652" s="15"/>
      <c r="CB652" s="15"/>
      <c r="CC652" s="15"/>
      <c r="CD652" s="15"/>
      <c r="CE652" s="15"/>
      <c r="CF652" s="15"/>
      <c r="CG652" s="15"/>
      <c r="CH652" s="15"/>
      <c r="CI652" s="15"/>
      <c r="CJ652" s="15"/>
      <c r="CK652" s="15"/>
      <c r="CL652" s="15"/>
      <c r="CM652" s="15"/>
      <c r="CN652" s="15"/>
      <c r="CO652" s="15"/>
      <c r="CP652" s="15"/>
      <c r="CQ652" s="15"/>
      <c r="CR652" s="15"/>
      <c r="CS652" s="15"/>
      <c r="CT652" s="15"/>
      <c r="CU652" s="15"/>
      <c r="CV652" s="15"/>
      <c r="CW652" s="15"/>
      <c r="CX652" s="15"/>
      <c r="CY652" s="15"/>
      <c r="CZ652" s="15"/>
      <c r="DA652" s="15"/>
      <c r="DB652" s="15"/>
      <c r="DC652" s="15"/>
      <c r="DD652" s="15"/>
      <c r="DE652" s="15"/>
      <c r="DF652" s="15"/>
      <c r="DG652" s="15"/>
      <c r="DH652" s="15"/>
      <c r="DI652" s="15"/>
      <c r="DJ652" s="15"/>
      <c r="DK652" s="15"/>
      <c r="DL652" s="15"/>
      <c r="DM652" s="15"/>
      <c r="DN652" s="15"/>
      <c r="DO652" s="15"/>
      <c r="DP652" s="15"/>
      <c r="DQ652" s="15"/>
      <c r="DR652" s="15"/>
      <c r="DS652" s="15"/>
      <c r="DT652" s="15"/>
      <c r="DU652" s="15"/>
      <c r="DV652" s="15"/>
      <c r="DW652" s="15"/>
      <c r="DX652" s="15"/>
    </row>
    <row r="653" spans="1:128" ht="26.4">
      <c r="A653" s="150"/>
      <c r="B653" s="311" t="str">
        <f>CONCATENATE(B652,".1")</f>
        <v>A.II.9.2.1</v>
      </c>
      <c r="C653" s="312" t="s">
        <v>692</v>
      </c>
      <c r="D653" s="278" t="s">
        <v>623</v>
      </c>
      <c r="E653" s="279">
        <v>64.3</v>
      </c>
      <c r="F653" s="151" t="s">
        <v>939</v>
      </c>
      <c r="G653" s="151"/>
      <c r="H653" s="151"/>
      <c r="I653" s="151"/>
      <c r="J653" s="151"/>
      <c r="K653" s="152"/>
      <c r="L653" s="153"/>
      <c r="M653" s="152"/>
      <c r="N653" s="153"/>
      <c r="O653" s="152"/>
      <c r="P653" s="152"/>
      <c r="Q653" s="154"/>
      <c r="R653" s="154"/>
      <c r="S653" s="152"/>
      <c r="T653" s="152"/>
      <c r="U653" s="152"/>
      <c r="V653" s="152"/>
      <c r="W653" s="152"/>
      <c r="X653" s="152"/>
      <c r="Y653" s="152"/>
      <c r="Z653" s="155"/>
      <c r="AA653" s="155"/>
      <c r="AB653" s="155"/>
      <c r="AC653" s="151"/>
      <c r="AD653" s="156"/>
      <c r="AE653" s="157"/>
      <c r="AF653" s="152"/>
      <c r="AG653" s="152"/>
      <c r="AH653" s="152"/>
      <c r="AI653" s="152"/>
      <c r="AJ653" s="152"/>
      <c r="AK653" s="152"/>
      <c r="AL653" s="152"/>
      <c r="AM653" s="152"/>
      <c r="AN653" s="152"/>
      <c r="AO653" s="152"/>
      <c r="AP653" s="152"/>
      <c r="AQ653" s="152"/>
      <c r="AR653" s="152"/>
      <c r="AS653" s="152"/>
      <c r="AT653" s="152"/>
      <c r="AU653" s="152"/>
      <c r="AV653" s="11"/>
      <c r="AW653" s="11"/>
      <c r="AX653" s="11"/>
      <c r="AY653" s="15"/>
      <c r="AZ653" s="15"/>
      <c r="BA653" s="15"/>
      <c r="BB653" s="15"/>
      <c r="BC653" s="15"/>
      <c r="BD653" s="15"/>
      <c r="BE653" s="15"/>
      <c r="BF653" s="15"/>
      <c r="BG653" s="15"/>
      <c r="BH653" s="15"/>
      <c r="BI653" s="15"/>
      <c r="BJ653" s="15"/>
      <c r="BK653" s="15"/>
      <c r="BL653" s="15"/>
      <c r="BM653" s="15"/>
      <c r="BN653" s="15"/>
      <c r="BO653" s="15"/>
      <c r="BP653" s="15"/>
      <c r="BQ653" s="15"/>
      <c r="BR653" s="15"/>
      <c r="BS653" s="15"/>
      <c r="BT653" s="15"/>
      <c r="BU653" s="15"/>
      <c r="BV653" s="15"/>
      <c r="BW653" s="15"/>
      <c r="BX653" s="15"/>
      <c r="BY653" s="15"/>
      <c r="BZ653" s="15"/>
      <c r="CA653" s="15"/>
      <c r="CB653" s="15"/>
      <c r="CC653" s="15"/>
      <c r="CD653" s="15"/>
      <c r="CE653" s="15"/>
      <c r="CF653" s="15"/>
      <c r="CG653" s="15"/>
      <c r="CH653" s="15"/>
      <c r="CI653" s="15"/>
      <c r="CJ653" s="15"/>
      <c r="CK653" s="15"/>
      <c r="CL653" s="15"/>
      <c r="CM653" s="15"/>
      <c r="CN653" s="15"/>
      <c r="CO653" s="15"/>
      <c r="CP653" s="15"/>
      <c r="CQ653" s="15"/>
      <c r="CR653" s="15"/>
      <c r="CS653" s="15"/>
      <c r="CT653" s="15"/>
      <c r="CU653" s="15"/>
      <c r="CV653" s="15"/>
      <c r="CW653" s="15"/>
      <c r="CX653" s="15"/>
      <c r="CY653" s="15"/>
      <c r="CZ653" s="15"/>
      <c r="DA653" s="15"/>
      <c r="DB653" s="15"/>
      <c r="DC653" s="15"/>
      <c r="DD653" s="15"/>
      <c r="DE653" s="15"/>
      <c r="DF653" s="15"/>
      <c r="DG653" s="15"/>
      <c r="DH653" s="15"/>
      <c r="DI653" s="15"/>
      <c r="DJ653" s="15"/>
      <c r="DK653" s="15"/>
      <c r="DL653" s="15"/>
      <c r="DM653" s="15"/>
      <c r="DN653" s="15"/>
      <c r="DO653" s="15"/>
      <c r="DP653" s="15"/>
      <c r="DQ653" s="15"/>
      <c r="DR653" s="15"/>
      <c r="DS653" s="15"/>
      <c r="DT653" s="15"/>
      <c r="DU653" s="15"/>
      <c r="DV653" s="15"/>
      <c r="DW653" s="15"/>
      <c r="DX653" s="15"/>
    </row>
    <row r="654" spans="1:128" ht="52.8">
      <c r="A654" s="150"/>
      <c r="B654" s="311" t="str">
        <f>+CONCATENATE(LEFT(B653,LEN(B653)-1),VALUE(RIGHT(B653,1))+1)</f>
        <v>A.II.9.2.2</v>
      </c>
      <c r="C654" s="312" t="s">
        <v>693</v>
      </c>
      <c r="D654" s="278" t="s">
        <v>630</v>
      </c>
      <c r="E654" s="279">
        <v>399.7</v>
      </c>
      <c r="F654" s="151" t="s">
        <v>939</v>
      </c>
      <c r="G654" s="151" t="s">
        <v>201</v>
      </c>
      <c r="H654" s="151">
        <v>2400</v>
      </c>
      <c r="I654" s="151" t="s">
        <v>366</v>
      </c>
      <c r="J654" s="151">
        <f>(H654*E654)/1000</f>
        <v>959.28</v>
      </c>
      <c r="K654" s="152"/>
      <c r="L654" s="153">
        <f>J654</f>
        <v>959.28</v>
      </c>
      <c r="M654" s="152" t="s">
        <v>510</v>
      </c>
      <c r="N654" s="153">
        <f>0.1*E654</f>
        <v>39.97</v>
      </c>
      <c r="O654" s="152">
        <v>10</v>
      </c>
      <c r="P654" s="152"/>
      <c r="Q654" s="154"/>
      <c r="R654" s="154"/>
      <c r="S654" s="152"/>
      <c r="T654" s="152"/>
      <c r="U654" s="152"/>
      <c r="V654" s="152"/>
      <c r="W654" s="152"/>
      <c r="X654" s="152"/>
      <c r="Y654" s="152"/>
      <c r="Z654" s="155"/>
      <c r="AA654" s="155"/>
      <c r="AB654" s="155"/>
      <c r="AC654" s="151"/>
      <c r="AD654" s="156"/>
      <c r="AE654" s="157"/>
      <c r="AF654" s="152"/>
      <c r="AG654" s="152"/>
      <c r="AH654" s="152"/>
      <c r="AI654" s="152"/>
      <c r="AJ654" s="152"/>
      <c r="AK654" s="152"/>
      <c r="AL654" s="152"/>
      <c r="AM654" s="152"/>
      <c r="AN654" s="152"/>
      <c r="AO654" s="152"/>
      <c r="AP654" s="152"/>
      <c r="AQ654" s="152"/>
      <c r="AR654" s="152"/>
      <c r="AS654" s="152"/>
      <c r="AT654" s="152"/>
      <c r="AU654" s="152"/>
      <c r="AV654" s="11"/>
      <c r="AW654" s="11"/>
      <c r="AX654" s="11"/>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5"/>
      <c r="BW654" s="15"/>
      <c r="BX654" s="15"/>
      <c r="BY654" s="15"/>
      <c r="BZ654" s="15"/>
      <c r="CA654" s="15"/>
      <c r="CB654" s="15"/>
      <c r="CC654" s="15"/>
      <c r="CD654" s="15"/>
      <c r="CE654" s="15"/>
      <c r="CF654" s="15"/>
      <c r="CG654" s="15"/>
      <c r="CH654" s="15"/>
      <c r="CI654" s="15"/>
      <c r="CJ654" s="15"/>
      <c r="CK654" s="15"/>
      <c r="CL654" s="15"/>
      <c r="CM654" s="15"/>
      <c r="CN654" s="15"/>
      <c r="CO654" s="15"/>
      <c r="CP654" s="15"/>
      <c r="CQ654" s="15"/>
      <c r="CR654" s="15"/>
      <c r="CS654" s="15"/>
      <c r="CT654" s="15"/>
      <c r="CU654" s="15"/>
      <c r="CV654" s="15"/>
      <c r="CW654" s="15"/>
      <c r="CX654" s="15"/>
      <c r="CY654" s="15"/>
      <c r="CZ654" s="15"/>
      <c r="DA654" s="15"/>
      <c r="DB654" s="15"/>
      <c r="DC654" s="15"/>
      <c r="DD654" s="15"/>
      <c r="DE654" s="15"/>
      <c r="DF654" s="15"/>
      <c r="DG654" s="15"/>
      <c r="DH654" s="15"/>
      <c r="DI654" s="15"/>
      <c r="DJ654" s="15"/>
      <c r="DK654" s="15"/>
      <c r="DL654" s="15"/>
      <c r="DM654" s="15"/>
      <c r="DN654" s="15"/>
      <c r="DO654" s="15"/>
      <c r="DP654" s="15"/>
      <c r="DQ654" s="15"/>
      <c r="DR654" s="15"/>
      <c r="DS654" s="15"/>
      <c r="DT654" s="15"/>
      <c r="DU654" s="15"/>
      <c r="DV654" s="15"/>
      <c r="DW654" s="15"/>
      <c r="DX654" s="15"/>
    </row>
    <row r="655" spans="1:128" ht="63.75" customHeight="1">
      <c r="A655" s="150"/>
      <c r="B655" s="311" t="str">
        <f>+CONCATENATE(LEFT(B654,LEN(B654)-1),VALUE(RIGHT(B654,1))+1)</f>
        <v>A.II.9.2.3</v>
      </c>
      <c r="C655" s="312" t="s">
        <v>907</v>
      </c>
      <c r="D655" s="278" t="s">
        <v>374</v>
      </c>
      <c r="E655" s="279">
        <v>288.39999999999998</v>
      </c>
      <c r="F655" s="151" t="s">
        <v>940</v>
      </c>
      <c r="G655" s="151"/>
      <c r="H655" s="151"/>
      <c r="I655" s="151"/>
      <c r="J655" s="151"/>
      <c r="K655" s="152"/>
      <c r="L655" s="153"/>
      <c r="M655" s="152"/>
      <c r="N655" s="153"/>
      <c r="O655" s="152"/>
      <c r="P655" s="152"/>
      <c r="Q655" s="154"/>
      <c r="R655" s="154"/>
      <c r="S655" s="152"/>
      <c r="T655" s="152"/>
      <c r="U655" s="152"/>
      <c r="V655" s="152"/>
      <c r="W655" s="152"/>
      <c r="X655" s="152"/>
      <c r="Y655" s="152"/>
      <c r="Z655" s="155"/>
      <c r="AA655" s="155"/>
      <c r="AB655" s="155"/>
      <c r="AC655" s="151"/>
      <c r="AD655" s="156"/>
      <c r="AE655" s="157"/>
      <c r="AF655" s="152"/>
      <c r="AG655" s="152"/>
      <c r="AH655" s="152"/>
      <c r="AI655" s="152"/>
      <c r="AJ655" s="152"/>
      <c r="AK655" s="152"/>
      <c r="AL655" s="152"/>
      <c r="AM655" s="152"/>
      <c r="AN655" s="152"/>
      <c r="AO655" s="152"/>
      <c r="AP655" s="152"/>
      <c r="AQ655" s="152"/>
      <c r="AR655" s="152"/>
      <c r="AS655" s="152"/>
      <c r="AT655" s="152"/>
      <c r="AU655" s="152"/>
      <c r="AV655" s="11"/>
      <c r="AW655" s="11"/>
      <c r="AX655" s="11"/>
      <c r="AY655" s="15"/>
      <c r="AZ655" s="15"/>
      <c r="BA655" s="15"/>
      <c r="BB655" s="15"/>
      <c r="BC655" s="15"/>
      <c r="BD655" s="15"/>
      <c r="BE655" s="15"/>
      <c r="BF655" s="15"/>
      <c r="BG655" s="15"/>
      <c r="BH655" s="15"/>
      <c r="BI655" s="15"/>
      <c r="BJ655" s="15"/>
      <c r="BK655" s="15"/>
      <c r="BL655" s="15"/>
      <c r="BM655" s="15"/>
      <c r="BN655" s="15"/>
      <c r="BO655" s="15"/>
      <c r="BP655" s="15"/>
      <c r="BQ655" s="15"/>
      <c r="BR655" s="15"/>
      <c r="BS655" s="15"/>
      <c r="BT655" s="15"/>
      <c r="BU655" s="15"/>
      <c r="BV655" s="15"/>
      <c r="BW655" s="15"/>
      <c r="BX655" s="15"/>
      <c r="BY655" s="15"/>
      <c r="BZ655" s="15"/>
      <c r="CA655" s="15"/>
      <c r="CB655" s="15"/>
      <c r="CC655" s="15"/>
      <c r="CD655" s="15"/>
      <c r="CE655" s="15"/>
      <c r="CF655" s="15"/>
      <c r="CG655" s="15"/>
      <c r="CH655" s="15"/>
      <c r="CI655" s="15"/>
      <c r="CJ655" s="15"/>
      <c r="CK655" s="15"/>
      <c r="CL655" s="15"/>
      <c r="CM655" s="15"/>
      <c r="CN655" s="15"/>
      <c r="CO655" s="15"/>
      <c r="CP655" s="15"/>
      <c r="CQ655" s="15"/>
      <c r="CR655" s="15"/>
      <c r="CS655" s="15"/>
      <c r="CT655" s="15"/>
      <c r="CU655" s="15"/>
      <c r="CV655" s="15"/>
      <c r="CW655" s="15"/>
      <c r="CX655" s="15"/>
      <c r="CY655" s="15"/>
      <c r="CZ655" s="15"/>
      <c r="DA655" s="15"/>
      <c r="DB655" s="15"/>
      <c r="DC655" s="15"/>
      <c r="DD655" s="15"/>
      <c r="DE655" s="15"/>
      <c r="DF655" s="15"/>
      <c r="DG655" s="15"/>
      <c r="DH655" s="15"/>
      <c r="DI655" s="15"/>
      <c r="DJ655" s="15"/>
      <c r="DK655" s="15"/>
      <c r="DL655" s="15"/>
      <c r="DM655" s="15"/>
      <c r="DN655" s="15"/>
      <c r="DO655" s="15"/>
      <c r="DP655" s="15"/>
      <c r="DQ655" s="15"/>
      <c r="DR655" s="15"/>
      <c r="DS655" s="15"/>
      <c r="DT655" s="15"/>
      <c r="DU655" s="15"/>
      <c r="DV655" s="15"/>
      <c r="DW655" s="15"/>
      <c r="DX655" s="15"/>
    </row>
    <row r="656" spans="1:128" ht="38.25" customHeight="1">
      <c r="A656" s="150"/>
      <c r="B656" s="311" t="str">
        <f>+CONCATENATE(LEFT(B655,LEN(B655)-1),VALUE(RIGHT(B655,1))+1)</f>
        <v>A.II.9.2.4</v>
      </c>
      <c r="C656" s="312" t="s">
        <v>914</v>
      </c>
      <c r="D656" s="278" t="s">
        <v>623</v>
      </c>
      <c r="E656" s="279">
        <v>481</v>
      </c>
      <c r="F656" s="151" t="s">
        <v>534</v>
      </c>
      <c r="G656" s="151"/>
      <c r="H656" s="151"/>
      <c r="I656" s="151"/>
      <c r="J656" s="151"/>
      <c r="K656" s="152"/>
      <c r="L656" s="153"/>
      <c r="M656" s="152"/>
      <c r="N656" s="153"/>
      <c r="O656" s="152"/>
      <c r="P656" s="152"/>
      <c r="Q656" s="154"/>
      <c r="R656" s="154"/>
      <c r="S656" s="152"/>
      <c r="T656" s="152"/>
      <c r="U656" s="152"/>
      <c r="V656" s="152"/>
      <c r="W656" s="152"/>
      <c r="X656" s="152"/>
      <c r="Y656" s="152"/>
      <c r="Z656" s="155"/>
      <c r="AA656" s="155"/>
      <c r="AB656" s="155"/>
      <c r="AC656" s="151"/>
      <c r="AD656" s="156"/>
      <c r="AE656" s="157"/>
      <c r="AF656" s="152"/>
      <c r="AG656" s="152"/>
      <c r="AH656" s="152"/>
      <c r="AI656" s="152"/>
      <c r="AJ656" s="152"/>
      <c r="AK656" s="152"/>
      <c r="AL656" s="152"/>
      <c r="AM656" s="152"/>
      <c r="AN656" s="152"/>
      <c r="AO656" s="152"/>
      <c r="AP656" s="152"/>
      <c r="AQ656" s="152"/>
      <c r="AR656" s="152"/>
      <c r="AS656" s="152"/>
      <c r="AT656" s="152"/>
      <c r="AU656" s="152"/>
      <c r="AV656" s="11"/>
      <c r="AW656" s="11"/>
      <c r="AX656" s="11"/>
      <c r="AY656" s="15"/>
      <c r="AZ656" s="15"/>
      <c r="BA656" s="15"/>
      <c r="BB656" s="15"/>
      <c r="BC656" s="15"/>
      <c r="BD656" s="15"/>
      <c r="BE656" s="15"/>
      <c r="BF656" s="15"/>
      <c r="BG656" s="15"/>
      <c r="BH656" s="15"/>
      <c r="BI656" s="15"/>
      <c r="BJ656" s="15"/>
      <c r="BK656" s="15"/>
      <c r="BL656" s="15"/>
      <c r="BM656" s="15"/>
      <c r="BN656" s="15"/>
      <c r="BO656" s="15"/>
      <c r="BP656" s="15"/>
      <c r="BQ656" s="15"/>
      <c r="BR656" s="15"/>
      <c r="BS656" s="15"/>
      <c r="BT656" s="15"/>
      <c r="BU656" s="15"/>
      <c r="BV656" s="15"/>
      <c r="BW656" s="15"/>
      <c r="BX656" s="15"/>
      <c r="BY656" s="15"/>
      <c r="BZ656" s="15"/>
      <c r="CA656" s="15"/>
      <c r="CB656" s="15"/>
      <c r="CC656" s="15"/>
      <c r="CD656" s="15"/>
      <c r="CE656" s="15"/>
      <c r="CF656" s="15"/>
      <c r="CG656" s="15"/>
      <c r="CH656" s="15"/>
      <c r="CI656" s="15"/>
      <c r="CJ656" s="15"/>
      <c r="CK656" s="15"/>
      <c r="CL656" s="15"/>
      <c r="CM656" s="15"/>
      <c r="CN656" s="15"/>
      <c r="CO656" s="15"/>
      <c r="CP656" s="15"/>
      <c r="CQ656" s="15"/>
      <c r="CR656" s="15"/>
      <c r="CS656" s="15"/>
      <c r="CT656" s="15"/>
      <c r="CU656" s="15"/>
      <c r="CV656" s="15"/>
      <c r="CW656" s="15"/>
      <c r="CX656" s="15"/>
      <c r="CY656" s="15"/>
      <c r="CZ656" s="15"/>
      <c r="DA656" s="15"/>
      <c r="DB656" s="15"/>
      <c r="DC656" s="15"/>
      <c r="DD656" s="15"/>
      <c r="DE656" s="15"/>
      <c r="DF656" s="15"/>
      <c r="DG656" s="15"/>
      <c r="DH656" s="15"/>
      <c r="DI656" s="15"/>
      <c r="DJ656" s="15"/>
      <c r="DK656" s="15"/>
      <c r="DL656" s="15"/>
      <c r="DM656" s="15"/>
      <c r="DN656" s="15"/>
      <c r="DO656" s="15"/>
      <c r="DP656" s="15"/>
      <c r="DQ656" s="15"/>
      <c r="DR656" s="15"/>
      <c r="DS656" s="15"/>
      <c r="DT656" s="15"/>
      <c r="DU656" s="15"/>
      <c r="DV656" s="15"/>
      <c r="DW656" s="15"/>
      <c r="DX656" s="15"/>
    </row>
    <row r="657" spans="1:128" ht="17.25" customHeight="1">
      <c r="A657" s="150"/>
      <c r="B657" s="311" t="str">
        <f>+CONCATENATE(LEFT(B652,LEN(B652)-1),VALUE(RIGHT(B652,1))+1)</f>
        <v>A.II.9.3</v>
      </c>
      <c r="C657" s="277" t="s">
        <v>669</v>
      </c>
      <c r="D657" s="278">
        <v>0</v>
      </c>
      <c r="E657" s="279"/>
      <c r="F657" s="151" t="s">
        <v>534</v>
      </c>
      <c r="G657" s="151"/>
      <c r="H657" s="151"/>
      <c r="I657" s="151"/>
      <c r="J657" s="151"/>
      <c r="K657" s="152"/>
      <c r="L657" s="153"/>
      <c r="M657" s="152"/>
      <c r="N657" s="153"/>
      <c r="O657" s="152"/>
      <c r="P657" s="152"/>
      <c r="Q657" s="154"/>
      <c r="R657" s="154"/>
      <c r="S657" s="152"/>
      <c r="T657" s="152"/>
      <c r="U657" s="152"/>
      <c r="V657" s="152"/>
      <c r="W657" s="152"/>
      <c r="X657" s="152"/>
      <c r="Y657" s="152"/>
      <c r="Z657" s="155"/>
      <c r="AA657" s="155"/>
      <c r="AB657" s="155"/>
      <c r="AC657" s="151"/>
      <c r="AD657" s="156"/>
      <c r="AE657" s="157"/>
      <c r="AF657" s="152"/>
      <c r="AG657" s="152"/>
      <c r="AH657" s="152"/>
      <c r="AI657" s="152"/>
      <c r="AJ657" s="152"/>
      <c r="AK657" s="152"/>
      <c r="AL657" s="152"/>
      <c r="AM657" s="152"/>
      <c r="AN657" s="152"/>
      <c r="AO657" s="152"/>
      <c r="AP657" s="152"/>
      <c r="AQ657" s="152"/>
      <c r="AR657" s="152"/>
      <c r="AS657" s="152"/>
      <c r="AT657" s="152"/>
      <c r="AU657" s="152"/>
      <c r="AV657" s="11"/>
      <c r="AW657" s="11"/>
      <c r="AX657" s="11"/>
      <c r="AY657" s="15"/>
      <c r="AZ657" s="15"/>
      <c r="BA657" s="15"/>
      <c r="BB657" s="15"/>
      <c r="BC657" s="15"/>
      <c r="BD657" s="15"/>
      <c r="BE657" s="15"/>
      <c r="BF657" s="15"/>
      <c r="BG657" s="15"/>
      <c r="BH657" s="15"/>
      <c r="BI657" s="15"/>
      <c r="BJ657" s="15"/>
      <c r="BK657" s="15"/>
      <c r="BL657" s="15"/>
      <c r="BM657" s="15"/>
      <c r="BN657" s="15"/>
      <c r="BO657" s="15"/>
      <c r="BP657" s="15"/>
      <c r="BQ657" s="15"/>
      <c r="BR657" s="15"/>
      <c r="BS657" s="15"/>
      <c r="BT657" s="15"/>
      <c r="BU657" s="15"/>
      <c r="BV657" s="15"/>
      <c r="BW657" s="15"/>
      <c r="BX657" s="15"/>
      <c r="BY657" s="15"/>
      <c r="BZ657" s="15"/>
      <c r="CA657" s="15"/>
      <c r="CB657" s="15"/>
      <c r="CC657" s="15"/>
      <c r="CD657" s="15"/>
      <c r="CE657" s="15"/>
      <c r="CF657" s="15"/>
      <c r="CG657" s="15"/>
      <c r="CH657" s="15"/>
      <c r="CI657" s="15"/>
      <c r="CJ657" s="15"/>
      <c r="CK657" s="15"/>
      <c r="CL657" s="15"/>
      <c r="CM657" s="15"/>
      <c r="CN657" s="15"/>
      <c r="CO657" s="15"/>
      <c r="CP657" s="15"/>
      <c r="CQ657" s="15"/>
      <c r="CR657" s="15"/>
      <c r="CS657" s="15"/>
      <c r="CT657" s="15"/>
      <c r="CU657" s="15"/>
      <c r="CV657" s="15"/>
      <c r="CW657" s="15"/>
      <c r="CX657" s="15"/>
      <c r="CY657" s="15"/>
      <c r="CZ657" s="15"/>
      <c r="DA657" s="15"/>
      <c r="DB657" s="15"/>
      <c r="DC657" s="15"/>
      <c r="DD657" s="15"/>
      <c r="DE657" s="15"/>
      <c r="DF657" s="15"/>
      <c r="DG657" s="15"/>
      <c r="DH657" s="15"/>
      <c r="DI657" s="15"/>
      <c r="DJ657" s="15"/>
      <c r="DK657" s="15"/>
      <c r="DL657" s="15"/>
      <c r="DM657" s="15"/>
      <c r="DN657" s="15"/>
      <c r="DO657" s="15"/>
      <c r="DP657" s="15"/>
      <c r="DQ657" s="15"/>
      <c r="DR657" s="15"/>
      <c r="DS657" s="15"/>
      <c r="DT657" s="15"/>
      <c r="DU657" s="15"/>
      <c r="DV657" s="15"/>
      <c r="DW657" s="15"/>
      <c r="DX657" s="15"/>
    </row>
    <row r="658" spans="1:128" ht="38.25" customHeight="1">
      <c r="A658" s="150"/>
      <c r="B658" s="311" t="str">
        <f>CONCATENATE(B657,".1")</f>
        <v>A.II.9.3.1</v>
      </c>
      <c r="C658" s="312" t="s">
        <v>810</v>
      </c>
      <c r="D658" s="278" t="s">
        <v>623</v>
      </c>
      <c r="E658" s="279">
        <v>213</v>
      </c>
      <c r="F658" s="151" t="s">
        <v>534</v>
      </c>
      <c r="G658" s="151"/>
      <c r="H658" s="151"/>
      <c r="I658" s="151"/>
      <c r="J658" s="151"/>
      <c r="K658" s="152"/>
      <c r="L658" s="153"/>
      <c r="M658" s="152"/>
      <c r="N658" s="153"/>
      <c r="O658" s="152"/>
      <c r="P658" s="152"/>
      <c r="Q658" s="154"/>
      <c r="R658" s="154"/>
      <c r="S658" s="152"/>
      <c r="T658" s="152"/>
      <c r="U658" s="152"/>
      <c r="V658" s="152"/>
      <c r="W658" s="152"/>
      <c r="X658" s="152"/>
      <c r="Y658" s="152"/>
      <c r="Z658" s="155"/>
      <c r="AA658" s="155"/>
      <c r="AB658" s="155"/>
      <c r="AC658" s="151"/>
      <c r="AD658" s="156"/>
      <c r="AE658" s="157"/>
      <c r="AF658" s="152"/>
      <c r="AG658" s="152"/>
      <c r="AH658" s="152"/>
      <c r="AI658" s="152"/>
      <c r="AJ658" s="152"/>
      <c r="AK658" s="152"/>
      <c r="AL658" s="152"/>
      <c r="AM658" s="152"/>
      <c r="AN658" s="152"/>
      <c r="AO658" s="152"/>
      <c r="AP658" s="152"/>
      <c r="AQ658" s="152"/>
      <c r="AR658" s="152"/>
      <c r="AS658" s="152"/>
      <c r="AT658" s="152"/>
      <c r="AU658" s="152"/>
      <c r="AV658" s="11"/>
      <c r="AW658" s="11"/>
      <c r="AX658" s="11"/>
      <c r="AY658" s="15"/>
      <c r="AZ658" s="15"/>
      <c r="BA658" s="15"/>
      <c r="BB658" s="15"/>
      <c r="BC658" s="15"/>
      <c r="BD658" s="15"/>
      <c r="BE658" s="15"/>
      <c r="BF658" s="15"/>
      <c r="BG658" s="15"/>
      <c r="BH658" s="15"/>
      <c r="BI658" s="15"/>
      <c r="BJ658" s="15"/>
      <c r="BK658" s="15"/>
      <c r="BL658" s="15"/>
      <c r="BM658" s="15"/>
      <c r="BN658" s="15"/>
      <c r="BO658" s="15"/>
      <c r="BP658" s="15"/>
      <c r="BQ658" s="15"/>
      <c r="BR658" s="15"/>
      <c r="BS658" s="15"/>
      <c r="BT658" s="15"/>
      <c r="BU658" s="15"/>
      <c r="BV658" s="15"/>
      <c r="BW658" s="15"/>
      <c r="BX658" s="15"/>
      <c r="BY658" s="15"/>
      <c r="BZ658" s="15"/>
      <c r="CA658" s="15"/>
      <c r="CB658" s="15"/>
      <c r="CC658" s="15"/>
      <c r="CD658" s="15"/>
      <c r="CE658" s="15"/>
      <c r="CF658" s="15"/>
      <c r="CG658" s="15"/>
      <c r="CH658" s="15"/>
      <c r="CI658" s="15"/>
      <c r="CJ658" s="15"/>
      <c r="CK658" s="15"/>
      <c r="CL658" s="15"/>
      <c r="CM658" s="15"/>
      <c r="CN658" s="15"/>
      <c r="CO658" s="15"/>
      <c r="CP658" s="15"/>
      <c r="CQ658" s="15"/>
      <c r="CR658" s="15"/>
      <c r="CS658" s="15"/>
      <c r="CT658" s="15"/>
      <c r="CU658" s="15"/>
      <c r="CV658" s="15"/>
      <c r="CW658" s="15"/>
      <c r="CX658" s="15"/>
      <c r="CY658" s="15"/>
      <c r="CZ658" s="15"/>
      <c r="DA658" s="15"/>
      <c r="DB658" s="15"/>
      <c r="DC658" s="15"/>
      <c r="DD658" s="15"/>
      <c r="DE658" s="15"/>
      <c r="DF658" s="15"/>
      <c r="DG658" s="15"/>
      <c r="DH658" s="15"/>
      <c r="DI658" s="15"/>
      <c r="DJ658" s="15"/>
      <c r="DK658" s="15"/>
      <c r="DL658" s="15"/>
      <c r="DM658" s="15"/>
      <c r="DN658" s="15"/>
      <c r="DO658" s="15"/>
      <c r="DP658" s="15"/>
      <c r="DQ658" s="15"/>
      <c r="DR658" s="15"/>
      <c r="DS658" s="15"/>
      <c r="DT658" s="15"/>
      <c r="DU658" s="15"/>
      <c r="DV658" s="15"/>
      <c r="DW658" s="15"/>
      <c r="DX658" s="15"/>
    </row>
    <row r="659" spans="1:128" ht="17.25" customHeight="1">
      <c r="A659" s="150"/>
      <c r="B659" s="277" t="str">
        <f>+CONCATENATE(LEFT(B657,LEN(B657)-1),VALUE(RIGHT(B657,1))+1)</f>
        <v>A.II.9.4</v>
      </c>
      <c r="C659" s="277" t="s">
        <v>640</v>
      </c>
      <c r="D659" s="303"/>
      <c r="E659" s="325"/>
      <c r="F659" s="151" t="s">
        <v>534</v>
      </c>
      <c r="G659" s="151"/>
      <c r="H659" s="151"/>
      <c r="I659" s="151"/>
      <c r="J659" s="151"/>
      <c r="K659" s="152"/>
      <c r="L659" s="153"/>
      <c r="M659" s="152"/>
      <c r="N659" s="153"/>
      <c r="O659" s="152"/>
      <c r="P659" s="152"/>
      <c r="Q659" s="154"/>
      <c r="R659" s="154"/>
      <c r="S659" s="152"/>
      <c r="T659" s="152"/>
      <c r="U659" s="152"/>
      <c r="V659" s="152"/>
      <c r="W659" s="152"/>
      <c r="X659" s="152"/>
      <c r="Y659" s="152"/>
      <c r="Z659" s="155"/>
      <c r="AA659" s="155"/>
      <c r="AB659" s="155"/>
      <c r="AC659" s="151"/>
      <c r="AD659" s="156"/>
      <c r="AE659" s="157"/>
      <c r="AF659" s="152"/>
      <c r="AG659" s="152"/>
      <c r="AH659" s="152"/>
      <c r="AI659" s="152"/>
      <c r="AJ659" s="152"/>
      <c r="AK659" s="152"/>
      <c r="AL659" s="152"/>
      <c r="AM659" s="152"/>
      <c r="AN659" s="152"/>
      <c r="AO659" s="152"/>
      <c r="AP659" s="152"/>
      <c r="AQ659" s="152"/>
      <c r="AR659" s="152"/>
      <c r="AS659" s="152"/>
      <c r="AT659" s="152"/>
      <c r="AU659" s="152"/>
      <c r="AV659" s="11"/>
      <c r="AW659" s="11"/>
      <c r="AX659" s="11"/>
      <c r="AY659" s="15"/>
      <c r="AZ659" s="15"/>
      <c r="BA659" s="15"/>
      <c r="BB659" s="15"/>
      <c r="BC659" s="15"/>
      <c r="BD659" s="15"/>
      <c r="BE659" s="15"/>
      <c r="BF659" s="15"/>
      <c r="BG659" s="15"/>
      <c r="BH659" s="15"/>
      <c r="BI659" s="15"/>
      <c r="BJ659" s="15"/>
      <c r="BK659" s="15"/>
      <c r="BL659" s="15"/>
      <c r="BM659" s="15"/>
      <c r="BN659" s="15"/>
      <c r="BO659" s="15"/>
      <c r="BP659" s="15"/>
      <c r="BQ659" s="15"/>
      <c r="BR659" s="15"/>
      <c r="BS659" s="15"/>
      <c r="BT659" s="15"/>
      <c r="BU659" s="15"/>
      <c r="BV659" s="15"/>
      <c r="BW659" s="15"/>
      <c r="BX659" s="15"/>
      <c r="BY659" s="15"/>
      <c r="BZ659" s="15"/>
      <c r="CA659" s="15"/>
      <c r="CB659" s="15"/>
      <c r="CC659" s="15"/>
      <c r="CD659" s="15"/>
      <c r="CE659" s="15"/>
      <c r="CF659" s="15"/>
      <c r="CG659" s="15"/>
      <c r="CH659" s="15"/>
      <c r="CI659" s="15"/>
      <c r="CJ659" s="15"/>
      <c r="CK659" s="15"/>
      <c r="CL659" s="15"/>
      <c r="CM659" s="15"/>
      <c r="CN659" s="15"/>
      <c r="CO659" s="15"/>
      <c r="CP659" s="15"/>
      <c r="CQ659" s="15"/>
      <c r="CR659" s="15"/>
      <c r="CS659" s="15"/>
      <c r="CT659" s="15"/>
      <c r="CU659" s="15"/>
      <c r="CV659" s="15"/>
      <c r="CW659" s="15"/>
      <c r="CX659" s="15"/>
      <c r="CY659" s="15"/>
      <c r="CZ659" s="15"/>
      <c r="DA659" s="15"/>
      <c r="DB659" s="15"/>
      <c r="DC659" s="15"/>
      <c r="DD659" s="15"/>
      <c r="DE659" s="15"/>
      <c r="DF659" s="15"/>
      <c r="DG659" s="15"/>
      <c r="DH659" s="15"/>
      <c r="DI659" s="15"/>
      <c r="DJ659" s="15"/>
      <c r="DK659" s="15"/>
      <c r="DL659" s="15"/>
      <c r="DM659" s="15"/>
      <c r="DN659" s="15"/>
      <c r="DO659" s="15"/>
      <c r="DP659" s="15"/>
      <c r="DQ659" s="15"/>
      <c r="DR659" s="15"/>
      <c r="DS659" s="15"/>
      <c r="DT659" s="15"/>
      <c r="DU659" s="15"/>
      <c r="DV659" s="15"/>
      <c r="DW659" s="15"/>
      <c r="DX659" s="15"/>
    </row>
    <row r="660" spans="1:128" ht="51" customHeight="1">
      <c r="A660" s="150"/>
      <c r="B660" s="288"/>
      <c r="C660" s="324" t="s">
        <v>641</v>
      </c>
      <c r="D660" s="290"/>
      <c r="E660" s="287"/>
      <c r="F660" s="151" t="s">
        <v>534</v>
      </c>
      <c r="G660" s="151"/>
      <c r="H660" s="151"/>
      <c r="I660" s="151"/>
      <c r="J660" s="151"/>
      <c r="K660" s="152"/>
      <c r="L660" s="153"/>
      <c r="M660" s="152"/>
      <c r="N660" s="153"/>
      <c r="O660" s="152"/>
      <c r="P660" s="152"/>
      <c r="Q660" s="154"/>
      <c r="R660" s="154"/>
      <c r="S660" s="152"/>
      <c r="T660" s="152"/>
      <c r="U660" s="152"/>
      <c r="V660" s="152"/>
      <c r="W660" s="152"/>
      <c r="X660" s="152"/>
      <c r="Y660" s="152"/>
      <c r="Z660" s="155"/>
      <c r="AA660" s="155"/>
      <c r="AB660" s="155"/>
      <c r="AC660" s="151"/>
      <c r="AD660" s="156"/>
      <c r="AE660" s="157"/>
      <c r="AF660" s="152"/>
      <c r="AG660" s="152"/>
      <c r="AH660" s="152"/>
      <c r="AI660" s="152"/>
      <c r="AJ660" s="152"/>
      <c r="AK660" s="152"/>
      <c r="AL660" s="152"/>
      <c r="AM660" s="152"/>
      <c r="AN660" s="152"/>
      <c r="AO660" s="152"/>
      <c r="AP660" s="152"/>
      <c r="AQ660" s="152"/>
      <c r="AR660" s="152"/>
      <c r="AS660" s="152"/>
      <c r="AT660" s="152"/>
      <c r="AU660" s="152"/>
      <c r="AV660" s="11"/>
      <c r="AW660" s="11"/>
      <c r="AX660" s="11"/>
      <c r="AY660" s="15"/>
      <c r="AZ660" s="15"/>
      <c r="BA660" s="15"/>
      <c r="BB660" s="15"/>
      <c r="BC660" s="15"/>
      <c r="BD660" s="15"/>
      <c r="BE660" s="15"/>
      <c r="BF660" s="15"/>
      <c r="BG660" s="15"/>
      <c r="BH660" s="15"/>
      <c r="BI660" s="15"/>
      <c r="BJ660" s="15"/>
      <c r="BK660" s="15"/>
      <c r="BL660" s="15"/>
      <c r="BM660" s="15"/>
      <c r="BN660" s="15"/>
      <c r="BO660" s="15"/>
      <c r="BP660" s="15"/>
      <c r="BQ660" s="15"/>
      <c r="BR660" s="15"/>
      <c r="BS660" s="15"/>
      <c r="BT660" s="15"/>
      <c r="BU660" s="15"/>
      <c r="BV660" s="15"/>
      <c r="BW660" s="15"/>
      <c r="BX660" s="15"/>
      <c r="BY660" s="15"/>
      <c r="BZ660" s="15"/>
      <c r="CA660" s="15"/>
      <c r="CB660" s="15"/>
      <c r="CC660" s="15"/>
      <c r="CD660" s="15"/>
      <c r="CE660" s="15"/>
      <c r="CF660" s="15"/>
      <c r="CG660" s="15"/>
      <c r="CH660" s="15"/>
      <c r="CI660" s="15"/>
      <c r="CJ660" s="15"/>
      <c r="CK660" s="15"/>
      <c r="CL660" s="15"/>
      <c r="CM660" s="15"/>
      <c r="CN660" s="15"/>
      <c r="CO660" s="15"/>
      <c r="CP660" s="15"/>
      <c r="CQ660" s="15"/>
      <c r="CR660" s="15"/>
      <c r="CS660" s="15"/>
      <c r="CT660" s="15"/>
      <c r="CU660" s="15"/>
      <c r="CV660" s="15"/>
      <c r="CW660" s="15"/>
      <c r="CX660" s="15"/>
      <c r="CY660" s="15"/>
      <c r="CZ660" s="15"/>
      <c r="DA660" s="15"/>
      <c r="DB660" s="15"/>
      <c r="DC660" s="15"/>
      <c r="DD660" s="15"/>
      <c r="DE660" s="15"/>
      <c r="DF660" s="15"/>
      <c r="DG660" s="15"/>
      <c r="DH660" s="15"/>
      <c r="DI660" s="15"/>
      <c r="DJ660" s="15"/>
      <c r="DK660" s="15"/>
      <c r="DL660" s="15"/>
      <c r="DM660" s="15"/>
      <c r="DN660" s="15"/>
      <c r="DO660" s="15"/>
      <c r="DP660" s="15"/>
      <c r="DQ660" s="15"/>
      <c r="DR660" s="15"/>
      <c r="DS660" s="15"/>
      <c r="DT660" s="15"/>
      <c r="DU660" s="15"/>
      <c r="DV660" s="15"/>
      <c r="DW660" s="15"/>
      <c r="DX660" s="15"/>
    </row>
    <row r="661" spans="1:128" ht="17.25" customHeight="1">
      <c r="A661" s="150"/>
      <c r="B661" s="311" t="str">
        <f>CONCATENATE(B659,".1")</f>
        <v>A.II.9.4.1</v>
      </c>
      <c r="C661" s="306" t="s">
        <v>646</v>
      </c>
      <c r="D661" s="296"/>
      <c r="E661" s="294"/>
      <c r="F661" s="151" t="s">
        <v>534</v>
      </c>
      <c r="G661" s="151"/>
      <c r="H661" s="151"/>
      <c r="I661" s="151"/>
      <c r="J661" s="151"/>
      <c r="K661" s="152"/>
      <c r="L661" s="153"/>
      <c r="M661" s="152"/>
      <c r="N661" s="153"/>
      <c r="O661" s="152"/>
      <c r="P661" s="152"/>
      <c r="Q661" s="154"/>
      <c r="R661" s="154"/>
      <c r="S661" s="152"/>
      <c r="T661" s="152"/>
      <c r="U661" s="152"/>
      <c r="V661" s="152"/>
      <c r="W661" s="152"/>
      <c r="X661" s="152"/>
      <c r="Y661" s="152"/>
      <c r="Z661" s="155"/>
      <c r="AA661" s="155"/>
      <c r="AB661" s="155"/>
      <c r="AC661" s="151"/>
      <c r="AD661" s="156"/>
      <c r="AE661" s="157"/>
      <c r="AF661" s="152"/>
      <c r="AG661" s="152"/>
      <c r="AH661" s="152"/>
      <c r="AI661" s="152"/>
      <c r="AJ661" s="152"/>
      <c r="AK661" s="152"/>
      <c r="AL661" s="152"/>
      <c r="AM661" s="152"/>
      <c r="AN661" s="152"/>
      <c r="AO661" s="152"/>
      <c r="AP661" s="152"/>
      <c r="AQ661" s="152"/>
      <c r="AR661" s="152"/>
      <c r="AS661" s="152"/>
      <c r="AT661" s="152"/>
      <c r="AU661" s="152"/>
      <c r="AV661" s="11"/>
      <c r="AW661" s="11"/>
      <c r="AX661" s="11"/>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row>
    <row r="662" spans="1:128" ht="17.25" customHeight="1">
      <c r="A662" s="150"/>
      <c r="B662" s="313" t="str">
        <f>CONCATENATE(B661,".1")</f>
        <v>A.II.9.4.1.1</v>
      </c>
      <c r="C662" s="306" t="s">
        <v>751</v>
      </c>
      <c r="D662" s="296"/>
      <c r="E662" s="294"/>
      <c r="F662" s="151" t="s">
        <v>534</v>
      </c>
      <c r="G662" s="151"/>
      <c r="H662" s="151"/>
      <c r="I662" s="151"/>
      <c r="J662" s="151"/>
      <c r="K662" s="152"/>
      <c r="L662" s="153"/>
      <c r="M662" s="152"/>
      <c r="N662" s="153"/>
      <c r="O662" s="152"/>
      <c r="P662" s="152"/>
      <c r="Q662" s="154"/>
      <c r="R662" s="154"/>
      <c r="S662" s="152"/>
      <c r="T662" s="152"/>
      <c r="U662" s="152"/>
      <c r="V662" s="152"/>
      <c r="W662" s="152"/>
      <c r="X662" s="152"/>
      <c r="Y662" s="152"/>
      <c r="Z662" s="155"/>
      <c r="AA662" s="155"/>
      <c r="AB662" s="155"/>
      <c r="AC662" s="151"/>
      <c r="AD662" s="156"/>
      <c r="AE662" s="157"/>
      <c r="AF662" s="152"/>
      <c r="AG662" s="152"/>
      <c r="AH662" s="152"/>
      <c r="AI662" s="152"/>
      <c r="AJ662" s="152"/>
      <c r="AK662" s="152"/>
      <c r="AL662" s="152"/>
      <c r="AM662" s="152"/>
      <c r="AN662" s="152"/>
      <c r="AO662" s="152"/>
      <c r="AP662" s="152"/>
      <c r="AQ662" s="152"/>
      <c r="AR662" s="152"/>
      <c r="AS662" s="152"/>
      <c r="AT662" s="152"/>
      <c r="AU662" s="152"/>
      <c r="AV662" s="11"/>
      <c r="AW662" s="11"/>
      <c r="AX662" s="11"/>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row>
    <row r="663" spans="1:128" ht="18">
      <c r="A663" s="150"/>
      <c r="B663" s="319" t="str">
        <f>CONCATENATE(B662,".1")</f>
        <v>A.II.9.4.1.1.1</v>
      </c>
      <c r="C663" s="291" t="s">
        <v>909</v>
      </c>
      <c r="D663" s="296" t="s">
        <v>608</v>
      </c>
      <c r="E663" s="294">
        <v>4</v>
      </c>
      <c r="F663" s="151" t="s">
        <v>939</v>
      </c>
      <c r="G663" s="151"/>
      <c r="H663" s="151"/>
      <c r="I663" s="151"/>
      <c r="J663" s="151"/>
      <c r="K663" s="152"/>
      <c r="L663" s="153"/>
      <c r="M663" s="152"/>
      <c r="N663" s="153"/>
      <c r="O663" s="152"/>
      <c r="P663" s="152"/>
      <c r="Q663" s="154"/>
      <c r="R663" s="154"/>
      <c r="S663" s="152"/>
      <c r="T663" s="152"/>
      <c r="U663" s="152"/>
      <c r="V663" s="152"/>
      <c r="W663" s="152"/>
      <c r="X663" s="152"/>
      <c r="Y663" s="152"/>
      <c r="Z663" s="155"/>
      <c r="AA663" s="155"/>
      <c r="AB663" s="155"/>
      <c r="AC663" s="151"/>
      <c r="AD663" s="156"/>
      <c r="AE663" s="157"/>
      <c r="AF663" s="152"/>
      <c r="AG663" s="152"/>
      <c r="AH663" s="152"/>
      <c r="AI663" s="152"/>
      <c r="AJ663" s="152"/>
      <c r="AK663" s="152"/>
      <c r="AL663" s="152"/>
      <c r="AM663" s="152"/>
      <c r="AN663" s="152"/>
      <c r="AO663" s="152"/>
      <c r="AP663" s="152"/>
      <c r="AQ663" s="152"/>
      <c r="AR663" s="152"/>
      <c r="AS663" s="152"/>
      <c r="AT663" s="152"/>
      <c r="AU663" s="152"/>
      <c r="AV663" s="11"/>
      <c r="AW663" s="11"/>
      <c r="AX663" s="11"/>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row>
    <row r="664" spans="1:128" ht="17.25" customHeight="1">
      <c r="A664" s="150"/>
      <c r="B664" s="311" t="str">
        <f>CONCATENATE(B659,".2")</f>
        <v>A.II.9.4.2</v>
      </c>
      <c r="C664" s="306" t="s">
        <v>684</v>
      </c>
      <c r="D664" s="296"/>
      <c r="E664" s="294"/>
      <c r="F664" s="151" t="s">
        <v>534</v>
      </c>
      <c r="G664" s="151"/>
      <c r="H664" s="151"/>
      <c r="I664" s="151"/>
      <c r="J664" s="151"/>
      <c r="K664" s="152"/>
      <c r="L664" s="153"/>
      <c r="M664" s="152"/>
      <c r="N664" s="153"/>
      <c r="O664" s="152"/>
      <c r="P664" s="152"/>
      <c r="Q664" s="154"/>
      <c r="R664" s="154"/>
      <c r="S664" s="152"/>
      <c r="T664" s="152"/>
      <c r="U664" s="152"/>
      <c r="V664" s="152"/>
      <c r="W664" s="152"/>
      <c r="X664" s="152"/>
      <c r="Y664" s="152"/>
      <c r="Z664" s="155"/>
      <c r="AA664" s="155"/>
      <c r="AB664" s="155"/>
      <c r="AC664" s="151"/>
      <c r="AD664" s="156"/>
      <c r="AE664" s="157"/>
      <c r="AF664" s="152"/>
      <c r="AG664" s="152"/>
      <c r="AH664" s="152"/>
      <c r="AI664" s="152"/>
      <c r="AJ664" s="152"/>
      <c r="AK664" s="152"/>
      <c r="AL664" s="152"/>
      <c r="AM664" s="152"/>
      <c r="AN664" s="152"/>
      <c r="AO664" s="152"/>
      <c r="AP664" s="152"/>
      <c r="AQ664" s="152"/>
      <c r="AR664" s="152"/>
      <c r="AS664" s="152"/>
      <c r="AT664" s="152"/>
      <c r="AU664" s="152"/>
      <c r="AV664" s="11"/>
      <c r="AW664" s="11"/>
      <c r="AX664" s="11"/>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row>
    <row r="665" spans="1:128" ht="18">
      <c r="A665" s="150"/>
      <c r="B665" s="313" t="str">
        <f>CONCATENATE(B664,".1")</f>
        <v>A.II.9.4.2.1</v>
      </c>
      <c r="C665" s="291" t="s">
        <v>915</v>
      </c>
      <c r="D665" s="296" t="s">
        <v>608</v>
      </c>
      <c r="E665" s="294">
        <v>1</v>
      </c>
      <c r="F665" s="151" t="s">
        <v>537</v>
      </c>
      <c r="G665" s="151"/>
      <c r="H665" s="151"/>
      <c r="I665" s="151"/>
      <c r="J665" s="151"/>
      <c r="K665" s="152"/>
      <c r="L665" s="153"/>
      <c r="M665" s="152"/>
      <c r="N665" s="153"/>
      <c r="O665" s="152"/>
      <c r="P665" s="152"/>
      <c r="Q665" s="154"/>
      <c r="R665" s="154"/>
      <c r="S665" s="152"/>
      <c r="T665" s="152"/>
      <c r="U665" s="152"/>
      <c r="V665" s="152"/>
      <c r="W665" s="152"/>
      <c r="X665" s="152"/>
      <c r="Y665" s="152"/>
      <c r="Z665" s="155"/>
      <c r="AA665" s="155"/>
      <c r="AB665" s="155"/>
      <c r="AC665" s="151"/>
      <c r="AD665" s="156"/>
      <c r="AE665" s="157"/>
      <c r="AF665" s="152"/>
      <c r="AG665" s="152"/>
      <c r="AH665" s="152"/>
      <c r="AI665" s="152"/>
      <c r="AJ665" s="152"/>
      <c r="AK665" s="152"/>
      <c r="AL665" s="152"/>
      <c r="AM665" s="152"/>
      <c r="AN665" s="152"/>
      <c r="AO665" s="152"/>
      <c r="AP665" s="152"/>
      <c r="AQ665" s="152"/>
      <c r="AR665" s="152"/>
      <c r="AS665" s="152"/>
      <c r="AT665" s="152"/>
      <c r="AU665" s="152"/>
      <c r="AV665" s="11"/>
      <c r="AW665" s="11"/>
      <c r="AX665" s="11"/>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c r="CW665" s="15"/>
      <c r="CX665" s="15"/>
      <c r="CY665" s="15"/>
      <c r="CZ665" s="15"/>
      <c r="DA665" s="15"/>
      <c r="DB665" s="15"/>
      <c r="DC665" s="15"/>
      <c r="DD665" s="15"/>
      <c r="DE665" s="15"/>
      <c r="DF665" s="15"/>
      <c r="DG665" s="15"/>
      <c r="DH665" s="15"/>
      <c r="DI665" s="15"/>
      <c r="DJ665" s="15"/>
      <c r="DK665" s="15"/>
      <c r="DL665" s="15"/>
      <c r="DM665" s="15"/>
      <c r="DN665" s="15"/>
      <c r="DO665" s="15"/>
      <c r="DP665" s="15"/>
      <c r="DQ665" s="15"/>
      <c r="DR665" s="15"/>
      <c r="DS665" s="15"/>
      <c r="DT665" s="15"/>
      <c r="DU665" s="15"/>
      <c r="DV665" s="15"/>
      <c r="DW665" s="15"/>
      <c r="DX665" s="15"/>
    </row>
    <row r="666" spans="1:128" ht="18">
      <c r="A666" s="150"/>
      <c r="B666" s="313" t="str">
        <f>+CONCATENATE(LEFT(B665,LEN(B665)-1),VALUE(RIGHT(B665,1))+1)</f>
        <v>A.II.9.4.2.2</v>
      </c>
      <c r="C666" s="291" t="s">
        <v>949</v>
      </c>
      <c r="D666" s="296" t="s">
        <v>608</v>
      </c>
      <c r="E666" s="294">
        <v>1</v>
      </c>
      <c r="F666" s="151" t="s">
        <v>537</v>
      </c>
      <c r="G666" s="151"/>
      <c r="H666" s="151"/>
      <c r="I666" s="151"/>
      <c r="J666" s="151"/>
      <c r="K666" s="152"/>
      <c r="L666" s="153"/>
      <c r="M666" s="152"/>
      <c r="N666" s="153"/>
      <c r="O666" s="152"/>
      <c r="P666" s="152"/>
      <c r="Q666" s="154"/>
      <c r="R666" s="154"/>
      <c r="S666" s="152"/>
      <c r="T666" s="152"/>
      <c r="U666" s="152"/>
      <c r="V666" s="152"/>
      <c r="W666" s="152"/>
      <c r="X666" s="152"/>
      <c r="Y666" s="152"/>
      <c r="Z666" s="155"/>
      <c r="AA666" s="155"/>
      <c r="AB666" s="155"/>
      <c r="AC666" s="151"/>
      <c r="AD666" s="156"/>
      <c r="AE666" s="157"/>
      <c r="AF666" s="152"/>
      <c r="AG666" s="152"/>
      <c r="AH666" s="152"/>
      <c r="AI666" s="152"/>
      <c r="AJ666" s="152"/>
      <c r="AK666" s="152"/>
      <c r="AL666" s="152"/>
      <c r="AM666" s="152"/>
      <c r="AN666" s="152"/>
      <c r="AO666" s="152"/>
      <c r="AP666" s="152"/>
      <c r="AQ666" s="152"/>
      <c r="AR666" s="152"/>
      <c r="AS666" s="152"/>
      <c r="AT666" s="152"/>
      <c r="AU666" s="152"/>
      <c r="AV666" s="11"/>
      <c r="AW666" s="11"/>
      <c r="AX666" s="11"/>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c r="CW666" s="15"/>
      <c r="CX666" s="15"/>
      <c r="CY666" s="15"/>
      <c r="CZ666" s="15"/>
      <c r="DA666" s="15"/>
      <c r="DB666" s="15"/>
      <c r="DC666" s="15"/>
      <c r="DD666" s="15"/>
      <c r="DE666" s="15"/>
      <c r="DF666" s="15"/>
      <c r="DG666" s="15"/>
      <c r="DH666" s="15"/>
      <c r="DI666" s="15"/>
      <c r="DJ666" s="15"/>
      <c r="DK666" s="15"/>
      <c r="DL666" s="15"/>
      <c r="DM666" s="15"/>
      <c r="DN666" s="15"/>
      <c r="DO666" s="15"/>
      <c r="DP666" s="15"/>
      <c r="DQ666" s="15"/>
      <c r="DR666" s="15"/>
      <c r="DS666" s="15"/>
      <c r="DT666" s="15"/>
      <c r="DU666" s="15"/>
      <c r="DV666" s="15"/>
      <c r="DW666" s="15"/>
      <c r="DX666" s="15"/>
    </row>
    <row r="667" spans="1:128" ht="18">
      <c r="A667" s="150"/>
      <c r="B667" s="313" t="str">
        <f>+CONCATENATE(LEFT(B666,LEN(B666)-1),VALUE(RIGHT(B666,1))+1)</f>
        <v>A.II.9.4.2.3</v>
      </c>
      <c r="C667" s="291" t="s">
        <v>916</v>
      </c>
      <c r="D667" s="296" t="s">
        <v>608</v>
      </c>
      <c r="E667" s="294">
        <v>1</v>
      </c>
      <c r="F667" s="151" t="s">
        <v>537</v>
      </c>
      <c r="G667" s="151"/>
      <c r="H667" s="151"/>
      <c r="I667" s="151"/>
      <c r="J667" s="151"/>
      <c r="K667" s="152"/>
      <c r="L667" s="153"/>
      <c r="M667" s="152"/>
      <c r="N667" s="153"/>
      <c r="O667" s="152"/>
      <c r="P667" s="152"/>
      <c r="Q667" s="154"/>
      <c r="R667" s="154"/>
      <c r="S667" s="152"/>
      <c r="T667" s="152"/>
      <c r="U667" s="152"/>
      <c r="V667" s="152"/>
      <c r="W667" s="152"/>
      <c r="X667" s="152"/>
      <c r="Y667" s="152"/>
      <c r="Z667" s="155"/>
      <c r="AA667" s="155"/>
      <c r="AB667" s="155"/>
      <c r="AC667" s="151"/>
      <c r="AD667" s="156"/>
      <c r="AE667" s="157"/>
      <c r="AF667" s="152"/>
      <c r="AG667" s="152"/>
      <c r="AH667" s="152"/>
      <c r="AI667" s="152"/>
      <c r="AJ667" s="152"/>
      <c r="AK667" s="152"/>
      <c r="AL667" s="152"/>
      <c r="AM667" s="152"/>
      <c r="AN667" s="152"/>
      <c r="AO667" s="152"/>
      <c r="AP667" s="152"/>
      <c r="AQ667" s="152"/>
      <c r="AR667" s="152"/>
      <c r="AS667" s="152"/>
      <c r="AT667" s="152"/>
      <c r="AU667" s="152"/>
      <c r="AV667" s="11"/>
      <c r="AW667" s="11"/>
      <c r="AX667" s="11"/>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c r="CW667" s="15"/>
      <c r="CX667" s="15"/>
      <c r="CY667" s="15"/>
      <c r="CZ667" s="15"/>
      <c r="DA667" s="15"/>
      <c r="DB667" s="15"/>
      <c r="DC667" s="15"/>
      <c r="DD667" s="15"/>
      <c r="DE667" s="15"/>
      <c r="DF667" s="15"/>
      <c r="DG667" s="15"/>
      <c r="DH667" s="15"/>
      <c r="DI667" s="15"/>
      <c r="DJ667" s="15"/>
      <c r="DK667" s="15"/>
      <c r="DL667" s="15"/>
      <c r="DM667" s="15"/>
      <c r="DN667" s="15"/>
      <c r="DO667" s="15"/>
      <c r="DP667" s="15"/>
      <c r="DQ667" s="15"/>
      <c r="DR667" s="15"/>
      <c r="DS667" s="15"/>
      <c r="DT667" s="15"/>
      <c r="DU667" s="15"/>
      <c r="DV667" s="15"/>
      <c r="DW667" s="15"/>
      <c r="DX667" s="15"/>
    </row>
    <row r="668" spans="1:128" ht="18">
      <c r="A668" s="150"/>
      <c r="B668" s="292" t="str">
        <f>CONCATENATE(B659,".3")</f>
        <v>A.II.9.4.3</v>
      </c>
      <c r="C668" s="291" t="s">
        <v>942</v>
      </c>
      <c r="D668" s="290" t="s">
        <v>608</v>
      </c>
      <c r="E668" s="287">
        <v>1</v>
      </c>
      <c r="F668" s="151" t="s">
        <v>939</v>
      </c>
      <c r="G668" s="151" t="s">
        <v>384</v>
      </c>
      <c r="H668" s="151">
        <v>626.6</v>
      </c>
      <c r="I668" s="230" t="s">
        <v>380</v>
      </c>
      <c r="J668" s="151"/>
      <c r="K668" s="152"/>
      <c r="L668" s="153"/>
      <c r="M668" s="152"/>
      <c r="N668" s="153"/>
      <c r="O668" s="152">
        <v>70</v>
      </c>
      <c r="P668" s="152">
        <v>75</v>
      </c>
      <c r="Q668" s="154"/>
      <c r="R668" s="154"/>
      <c r="S668" s="152"/>
      <c r="T668" s="152"/>
      <c r="U668" s="152"/>
      <c r="V668" s="152"/>
      <c r="W668" s="152"/>
      <c r="X668" s="152"/>
      <c r="Y668" s="152"/>
      <c r="Z668" s="155"/>
      <c r="AA668" s="155"/>
      <c r="AB668" s="155"/>
      <c r="AC668" s="151"/>
      <c r="AD668" s="156"/>
      <c r="AE668" s="157"/>
      <c r="AF668" s="152"/>
      <c r="AG668" s="152"/>
      <c r="AH668" s="152"/>
      <c r="AI668" s="152"/>
      <c r="AJ668" s="152"/>
      <c r="AK668" s="152"/>
      <c r="AL668" s="152"/>
      <c r="AM668" s="152"/>
      <c r="AN668" s="152"/>
      <c r="AO668" s="152"/>
      <c r="AP668" s="152"/>
      <c r="AQ668" s="152"/>
      <c r="AR668" s="152"/>
      <c r="AS668" s="152"/>
      <c r="AT668" s="152"/>
      <c r="AU668" s="152"/>
      <c r="AV668" s="11"/>
      <c r="AW668" s="11"/>
      <c r="AX668" s="11"/>
      <c r="AY668" s="15"/>
      <c r="AZ668" s="15"/>
      <c r="BA668" s="15"/>
      <c r="BB668" s="15"/>
      <c r="BC668" s="15"/>
      <c r="BD668" s="15"/>
      <c r="BE668" s="15"/>
      <c r="BF668" s="15"/>
      <c r="BG668" s="15"/>
      <c r="BH668" s="15"/>
      <c r="BI668" s="15"/>
      <c r="BJ668" s="15"/>
      <c r="BK668" s="15"/>
      <c r="BL668" s="15"/>
      <c r="BM668" s="15"/>
      <c r="BN668" s="15"/>
      <c r="BO668" s="15"/>
      <c r="BP668" s="15"/>
      <c r="BQ668" s="15"/>
      <c r="BR668" s="15"/>
      <c r="BS668" s="15"/>
      <c r="BT668" s="15"/>
      <c r="BU668" s="15"/>
      <c r="BV668" s="15"/>
      <c r="BW668" s="15"/>
      <c r="BX668" s="15"/>
      <c r="BY668" s="15"/>
      <c r="BZ668" s="15"/>
      <c r="CA668" s="15"/>
      <c r="CB668" s="15"/>
      <c r="CC668" s="15"/>
      <c r="CD668" s="15"/>
      <c r="CE668" s="15"/>
      <c r="CF668" s="15"/>
      <c r="CG668" s="15"/>
      <c r="CH668" s="15"/>
      <c r="CI668" s="15"/>
      <c r="CJ668" s="15"/>
      <c r="CK668" s="15"/>
      <c r="CL668" s="15"/>
      <c r="CM668" s="15"/>
      <c r="CN668" s="15"/>
      <c r="CO668" s="15"/>
      <c r="CP668" s="15"/>
      <c r="CQ668" s="15"/>
      <c r="CR668" s="15"/>
      <c r="CS668" s="15"/>
      <c r="CT668" s="15"/>
      <c r="CU668" s="15"/>
      <c r="CV668" s="15"/>
      <c r="CW668" s="15"/>
      <c r="CX668" s="15"/>
      <c r="CY668" s="15"/>
      <c r="CZ668" s="15"/>
      <c r="DA668" s="15"/>
      <c r="DB668" s="15"/>
      <c r="DC668" s="15"/>
      <c r="DD668" s="15"/>
      <c r="DE668" s="15"/>
      <c r="DF668" s="15"/>
      <c r="DG668" s="15"/>
      <c r="DH668" s="15"/>
      <c r="DI668" s="15"/>
      <c r="DJ668" s="15"/>
      <c r="DK668" s="15"/>
      <c r="DL668" s="15"/>
      <c r="DM668" s="15"/>
      <c r="DN668" s="15"/>
      <c r="DO668" s="15"/>
      <c r="DP668" s="15"/>
      <c r="DQ668" s="15"/>
      <c r="DR668" s="15"/>
      <c r="DS668" s="15"/>
      <c r="DT668" s="15"/>
      <c r="DU668" s="15"/>
      <c r="DV668" s="15"/>
      <c r="DW668" s="15"/>
      <c r="DX668" s="15"/>
    </row>
    <row r="669" spans="1:128" ht="17.25" customHeight="1">
      <c r="A669" s="150"/>
      <c r="B669" s="305" t="str">
        <f>CONCATENATE(B659,".2")</f>
        <v>A.II.9.4.2</v>
      </c>
      <c r="C669" s="306" t="s">
        <v>910</v>
      </c>
      <c r="D669" s="290"/>
      <c r="E669" s="287"/>
      <c r="F669" s="151" t="s">
        <v>534</v>
      </c>
      <c r="G669" s="151"/>
      <c r="H669" s="151"/>
      <c r="I669" s="151"/>
      <c r="J669" s="151"/>
      <c r="K669" s="152"/>
      <c r="L669" s="153"/>
      <c r="M669" s="152"/>
      <c r="N669" s="153"/>
      <c r="O669" s="152"/>
      <c r="P669" s="152"/>
      <c r="Q669" s="154"/>
      <c r="R669" s="154"/>
      <c r="S669" s="152"/>
      <c r="T669" s="152"/>
      <c r="U669" s="152"/>
      <c r="V669" s="152"/>
      <c r="W669" s="152"/>
      <c r="X669" s="152"/>
      <c r="Y669" s="152"/>
      <c r="Z669" s="155"/>
      <c r="AA669" s="155"/>
      <c r="AB669" s="155"/>
      <c r="AC669" s="151"/>
      <c r="AD669" s="156"/>
      <c r="AE669" s="157"/>
      <c r="AF669" s="152"/>
      <c r="AG669" s="152"/>
      <c r="AH669" s="152"/>
      <c r="AI669" s="152"/>
      <c r="AJ669" s="152"/>
      <c r="AK669" s="152"/>
      <c r="AL669" s="152"/>
      <c r="AM669" s="152"/>
      <c r="AN669" s="152"/>
      <c r="AO669" s="152"/>
      <c r="AP669" s="152"/>
      <c r="AQ669" s="152"/>
      <c r="AR669" s="152"/>
      <c r="AS669" s="152"/>
      <c r="AT669" s="152"/>
      <c r="AU669" s="152"/>
      <c r="AV669" s="11"/>
      <c r="AW669" s="11"/>
      <c r="AX669" s="11"/>
      <c r="AY669" s="15"/>
      <c r="AZ669" s="15"/>
      <c r="BA669" s="15"/>
      <c r="BB669" s="15"/>
      <c r="BC669" s="15"/>
      <c r="BD669" s="15"/>
      <c r="BE669" s="15"/>
      <c r="BF669" s="15"/>
      <c r="BG669" s="15"/>
      <c r="BH669" s="15"/>
      <c r="BI669" s="15"/>
      <c r="BJ669" s="15"/>
      <c r="BK669" s="15"/>
      <c r="BL669" s="15"/>
      <c r="BM669" s="15"/>
      <c r="BN669" s="15"/>
      <c r="BO669" s="15"/>
      <c r="BP669" s="15"/>
      <c r="BQ669" s="15"/>
      <c r="BR669" s="15"/>
      <c r="BS669" s="15"/>
      <c r="BT669" s="15"/>
      <c r="BU669" s="15"/>
      <c r="BV669" s="15"/>
      <c r="BW669" s="15"/>
      <c r="BX669" s="15"/>
      <c r="BY669" s="15"/>
      <c r="BZ669" s="15"/>
      <c r="CA669" s="15"/>
      <c r="CB669" s="15"/>
      <c r="CC669" s="15"/>
      <c r="CD669" s="15"/>
      <c r="CE669" s="15"/>
      <c r="CF669" s="15"/>
      <c r="CG669" s="15"/>
      <c r="CH669" s="15"/>
      <c r="CI669" s="15"/>
      <c r="CJ669" s="15"/>
      <c r="CK669" s="15"/>
      <c r="CL669" s="15"/>
      <c r="CM669" s="15"/>
      <c r="CN669" s="15"/>
      <c r="CO669" s="15"/>
      <c r="CP669" s="15"/>
      <c r="CQ669" s="15"/>
      <c r="CR669" s="15"/>
      <c r="CS669" s="15"/>
      <c r="CT669" s="15"/>
      <c r="CU669" s="15"/>
      <c r="CV669" s="15"/>
      <c r="CW669" s="15"/>
      <c r="CX669" s="15"/>
      <c r="CY669" s="15"/>
      <c r="CZ669" s="15"/>
      <c r="DA669" s="15"/>
      <c r="DB669" s="15"/>
      <c r="DC669" s="15"/>
      <c r="DD669" s="15"/>
      <c r="DE669" s="15"/>
      <c r="DF669" s="15"/>
      <c r="DG669" s="15"/>
      <c r="DH669" s="15"/>
      <c r="DI669" s="15"/>
      <c r="DJ669" s="15"/>
      <c r="DK669" s="15"/>
      <c r="DL669" s="15"/>
      <c r="DM669" s="15"/>
      <c r="DN669" s="15"/>
      <c r="DO669" s="15"/>
      <c r="DP669" s="15"/>
      <c r="DQ669" s="15"/>
      <c r="DR669" s="15"/>
      <c r="DS669" s="15"/>
      <c r="DT669" s="15"/>
      <c r="DU669" s="15"/>
      <c r="DV669" s="15"/>
      <c r="DW669" s="15"/>
      <c r="DX669" s="15"/>
    </row>
    <row r="670" spans="1:128" ht="39.6">
      <c r="A670" s="150"/>
      <c r="B670" s="305" t="str">
        <f>CONCATENATE(B669,".1")</f>
        <v>A.II.9.4.2.1</v>
      </c>
      <c r="C670" s="291" t="s">
        <v>764</v>
      </c>
      <c r="D670" s="290" t="s">
        <v>608</v>
      </c>
      <c r="E670" s="287">
        <v>1</v>
      </c>
      <c r="F670" s="151" t="s">
        <v>939</v>
      </c>
      <c r="G670" s="151"/>
      <c r="H670" s="151"/>
      <c r="I670" s="151"/>
      <c r="J670" s="151"/>
      <c r="K670" s="152"/>
      <c r="L670" s="153"/>
      <c r="M670" s="152"/>
      <c r="N670" s="153"/>
      <c r="O670" s="152"/>
      <c r="P670" s="152"/>
      <c r="Q670" s="154"/>
      <c r="R670" s="154"/>
      <c r="S670" s="152"/>
      <c r="T670" s="152"/>
      <c r="U670" s="152"/>
      <c r="V670" s="152"/>
      <c r="W670" s="152"/>
      <c r="X670" s="152"/>
      <c r="Y670" s="152"/>
      <c r="Z670" s="155"/>
      <c r="AA670" s="155"/>
      <c r="AB670" s="155"/>
      <c r="AC670" s="151"/>
      <c r="AD670" s="156"/>
      <c r="AE670" s="157"/>
      <c r="AF670" s="152"/>
      <c r="AG670" s="152"/>
      <c r="AH670" s="152"/>
      <c r="AI670" s="152"/>
      <c r="AJ670" s="152"/>
      <c r="AK670" s="152"/>
      <c r="AL670" s="152"/>
      <c r="AM670" s="152"/>
      <c r="AN670" s="152"/>
      <c r="AO670" s="152"/>
      <c r="AP670" s="152"/>
      <c r="AQ670" s="152"/>
      <c r="AR670" s="152"/>
      <c r="AS670" s="152"/>
      <c r="AT670" s="152"/>
      <c r="AU670" s="152"/>
      <c r="AV670" s="11"/>
      <c r="AW670" s="11"/>
      <c r="AX670" s="11"/>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s="15"/>
      <c r="CJ670" s="15"/>
      <c r="CK670" s="15"/>
      <c r="CL670" s="15"/>
      <c r="CM670" s="15"/>
      <c r="CN670" s="15"/>
      <c r="CO670" s="15"/>
      <c r="CP670" s="15"/>
      <c r="CQ670" s="15"/>
      <c r="CR670" s="15"/>
      <c r="CS670" s="15"/>
      <c r="CT670" s="15"/>
      <c r="CU670" s="15"/>
      <c r="CV670" s="15"/>
      <c r="CW670" s="15"/>
      <c r="CX670" s="15"/>
      <c r="CY670" s="15"/>
      <c r="CZ670" s="15"/>
      <c r="DA670" s="15"/>
      <c r="DB670" s="15"/>
      <c r="DC670" s="15"/>
      <c r="DD670" s="15"/>
      <c r="DE670" s="15"/>
      <c r="DF670" s="15"/>
      <c r="DG670" s="15"/>
      <c r="DH670" s="15"/>
      <c r="DI670" s="15"/>
      <c r="DJ670" s="15"/>
      <c r="DK670" s="15"/>
      <c r="DL670" s="15"/>
      <c r="DM670" s="15"/>
      <c r="DN670" s="15"/>
      <c r="DO670" s="15"/>
      <c r="DP670" s="15"/>
      <c r="DQ670" s="15"/>
      <c r="DR670" s="15"/>
      <c r="DS670" s="15"/>
      <c r="DT670" s="15"/>
      <c r="DU670" s="15"/>
      <c r="DV670" s="15"/>
      <c r="DW670" s="15"/>
      <c r="DX670" s="15"/>
    </row>
    <row r="671" spans="1:128" ht="52.8">
      <c r="A671" s="150"/>
      <c r="B671" s="305" t="str">
        <f>CONCATENATE(B669,".2")</f>
        <v>A.II.9.4.2.2</v>
      </c>
      <c r="C671" s="291" t="s">
        <v>911</v>
      </c>
      <c r="D671" s="290" t="s">
        <v>608</v>
      </c>
      <c r="E671" s="287">
        <v>1</v>
      </c>
      <c r="F671" s="151" t="s">
        <v>939</v>
      </c>
      <c r="G671" s="151"/>
      <c r="H671" s="151"/>
      <c r="I671" s="151"/>
      <c r="J671" s="151"/>
      <c r="K671" s="152"/>
      <c r="L671" s="153"/>
      <c r="M671" s="152"/>
      <c r="N671" s="153"/>
      <c r="O671" s="152"/>
      <c r="P671" s="152"/>
      <c r="Q671" s="154"/>
      <c r="R671" s="154"/>
      <c r="S671" s="152"/>
      <c r="T671" s="152"/>
      <c r="U671" s="152"/>
      <c r="V671" s="152"/>
      <c r="W671" s="152"/>
      <c r="X671" s="152"/>
      <c r="Y671" s="152"/>
      <c r="Z671" s="155"/>
      <c r="AA671" s="155"/>
      <c r="AB671" s="155"/>
      <c r="AC671" s="151"/>
      <c r="AD671" s="156"/>
      <c r="AE671" s="157"/>
      <c r="AF671" s="152"/>
      <c r="AG671" s="152"/>
      <c r="AH671" s="152"/>
      <c r="AI671" s="152"/>
      <c r="AJ671" s="152"/>
      <c r="AK671" s="152"/>
      <c r="AL671" s="152"/>
      <c r="AM671" s="152"/>
      <c r="AN671" s="152"/>
      <c r="AO671" s="152"/>
      <c r="AP671" s="152"/>
      <c r="AQ671" s="152"/>
      <c r="AR671" s="152"/>
      <c r="AS671" s="152"/>
      <c r="AT671" s="152"/>
      <c r="AU671" s="152"/>
      <c r="AV671" s="11"/>
      <c r="AW671" s="11"/>
      <c r="AX671" s="11"/>
      <c r="AY671" s="15"/>
      <c r="AZ671" s="15"/>
      <c r="BA671" s="15"/>
      <c r="BB671" s="15"/>
      <c r="BC671" s="15"/>
      <c r="BD671" s="15"/>
      <c r="BE671" s="15"/>
      <c r="BF671" s="15"/>
      <c r="BG671" s="15"/>
      <c r="BH671" s="15"/>
      <c r="BI671" s="15"/>
      <c r="BJ671" s="15"/>
      <c r="BK671" s="15"/>
      <c r="BL671" s="15"/>
      <c r="BM671" s="15"/>
      <c r="BN671" s="15"/>
      <c r="BO671" s="15"/>
      <c r="BP671" s="15"/>
      <c r="BQ671" s="15"/>
      <c r="BR671" s="15"/>
      <c r="BS671" s="15"/>
      <c r="BT671" s="15"/>
      <c r="BU671" s="15"/>
      <c r="BV671" s="15"/>
      <c r="BW671" s="15"/>
      <c r="BX671" s="15"/>
      <c r="BY671" s="15"/>
      <c r="BZ671" s="15"/>
      <c r="CA671" s="15"/>
      <c r="CB671" s="15"/>
      <c r="CC671" s="15"/>
      <c r="CD671" s="15"/>
      <c r="CE671" s="15"/>
      <c r="CF671" s="15"/>
      <c r="CG671" s="15"/>
      <c r="CH671" s="15"/>
      <c r="CI671" s="15"/>
      <c r="CJ671" s="15"/>
      <c r="CK671" s="15"/>
      <c r="CL671" s="15"/>
      <c r="CM671" s="15"/>
      <c r="CN671" s="15"/>
      <c r="CO671" s="15"/>
      <c r="CP671" s="15"/>
      <c r="CQ671" s="15"/>
      <c r="CR671" s="15"/>
      <c r="CS671" s="15"/>
      <c r="CT671" s="15"/>
      <c r="CU671" s="15"/>
      <c r="CV671" s="15"/>
      <c r="CW671" s="15"/>
      <c r="CX671" s="15"/>
      <c r="CY671" s="15"/>
      <c r="CZ671" s="15"/>
      <c r="DA671" s="15"/>
      <c r="DB671" s="15"/>
      <c r="DC671" s="15"/>
      <c r="DD671" s="15"/>
      <c r="DE671" s="15"/>
      <c r="DF671" s="15"/>
      <c r="DG671" s="15"/>
      <c r="DH671" s="15"/>
      <c r="DI671" s="15"/>
      <c r="DJ671" s="15"/>
      <c r="DK671" s="15"/>
      <c r="DL671" s="15"/>
      <c r="DM671" s="15"/>
      <c r="DN671" s="15"/>
      <c r="DO671" s="15"/>
      <c r="DP671" s="15"/>
      <c r="DQ671" s="15"/>
      <c r="DR671" s="15"/>
      <c r="DS671" s="15"/>
      <c r="DT671" s="15"/>
      <c r="DU671" s="15"/>
      <c r="DV671" s="15"/>
      <c r="DW671" s="15"/>
      <c r="DX671" s="15"/>
    </row>
    <row r="672" spans="1:128" ht="17.25" customHeight="1">
      <c r="A672" s="150"/>
      <c r="B672" s="274" t="str">
        <f>+CONCATENATE(LEFT(B644,LEN(B644)-1),VALUE(RIGHT(B644,1))+1)</f>
        <v>A.II.10</v>
      </c>
      <c r="C672" s="274" t="s">
        <v>917</v>
      </c>
      <c r="D672" s="321"/>
      <c r="E672" s="282"/>
      <c r="F672" s="151" t="s">
        <v>534</v>
      </c>
      <c r="G672" s="151"/>
      <c r="H672" s="151"/>
      <c r="I672" s="151"/>
      <c r="J672" s="151"/>
      <c r="K672" s="152"/>
      <c r="L672" s="153"/>
      <c r="M672" s="152"/>
      <c r="N672" s="153"/>
      <c r="O672" s="152"/>
      <c r="P672" s="152"/>
      <c r="Q672" s="154"/>
      <c r="R672" s="154"/>
      <c r="S672" s="152"/>
      <c r="T672" s="152"/>
      <c r="U672" s="152"/>
      <c r="V672" s="152"/>
      <c r="W672" s="152"/>
      <c r="X672" s="152"/>
      <c r="Y672" s="152"/>
      <c r="Z672" s="155"/>
      <c r="AA672" s="155"/>
      <c r="AB672" s="155"/>
      <c r="AC672" s="151"/>
      <c r="AD672" s="156"/>
      <c r="AE672" s="157"/>
      <c r="AF672" s="152"/>
      <c r="AG672" s="152"/>
      <c r="AH672" s="152"/>
      <c r="AI672" s="152"/>
      <c r="AJ672" s="152"/>
      <c r="AK672" s="152"/>
      <c r="AL672" s="152"/>
      <c r="AM672" s="152"/>
      <c r="AN672" s="152"/>
      <c r="AO672" s="152"/>
      <c r="AP672" s="152"/>
      <c r="AQ672" s="152"/>
      <c r="AR672" s="152"/>
      <c r="AS672" s="152"/>
      <c r="AT672" s="152"/>
      <c r="AU672" s="152"/>
      <c r="AV672" s="11"/>
      <c r="AW672" s="11"/>
      <c r="AX672" s="11"/>
      <c r="AY672" s="15"/>
      <c r="AZ672" s="15"/>
      <c r="BA672" s="15"/>
      <c r="BB672" s="15"/>
      <c r="BC672" s="15"/>
      <c r="BD672" s="15"/>
      <c r="BE672" s="15"/>
      <c r="BF672" s="15"/>
      <c r="BG672" s="15"/>
      <c r="BH672" s="15"/>
      <c r="BI672" s="15"/>
      <c r="BJ672" s="15"/>
      <c r="BK672" s="15"/>
      <c r="BL672" s="15"/>
      <c r="BM672" s="15"/>
      <c r="BN672" s="15"/>
      <c r="BO672" s="15"/>
      <c r="BP672" s="15"/>
      <c r="BQ672" s="15"/>
      <c r="BR672" s="15"/>
      <c r="BS672" s="15"/>
      <c r="BT672" s="15"/>
      <c r="BU672" s="15"/>
      <c r="BV672" s="15"/>
      <c r="BW672" s="15"/>
      <c r="BX672" s="15"/>
      <c r="BY672" s="15"/>
      <c r="BZ672" s="15"/>
      <c r="CA672" s="15"/>
      <c r="CB672" s="15"/>
      <c r="CC672" s="15"/>
      <c r="CD672" s="15"/>
      <c r="CE672" s="15"/>
      <c r="CF672" s="15"/>
      <c r="CG672" s="15"/>
      <c r="CH672" s="15"/>
      <c r="CI672" s="15"/>
      <c r="CJ672" s="15"/>
      <c r="CK672" s="15"/>
      <c r="CL672" s="15"/>
      <c r="CM672" s="15"/>
      <c r="CN672" s="15"/>
      <c r="CO672" s="15"/>
      <c r="CP672" s="15"/>
      <c r="CQ672" s="15"/>
      <c r="CR672" s="15"/>
      <c r="CS672" s="15"/>
      <c r="CT672" s="15"/>
      <c r="CU672" s="15"/>
      <c r="CV672" s="15"/>
      <c r="CW672" s="15"/>
      <c r="CX672" s="15"/>
      <c r="CY672" s="15"/>
      <c r="CZ672" s="15"/>
      <c r="DA672" s="15"/>
      <c r="DB672" s="15"/>
      <c r="DC672" s="15"/>
      <c r="DD672" s="15"/>
      <c r="DE672" s="15"/>
      <c r="DF672" s="15"/>
      <c r="DG672" s="15"/>
      <c r="DH672" s="15"/>
      <c r="DI672" s="15"/>
      <c r="DJ672" s="15"/>
      <c r="DK672" s="15"/>
      <c r="DL672" s="15"/>
      <c r="DM672" s="15"/>
      <c r="DN672" s="15"/>
      <c r="DO672" s="15"/>
      <c r="DP672" s="15"/>
      <c r="DQ672" s="15"/>
      <c r="DR672" s="15"/>
      <c r="DS672" s="15"/>
      <c r="DT672" s="15"/>
      <c r="DU672" s="15"/>
      <c r="DV672" s="15"/>
      <c r="DW672" s="15"/>
      <c r="DX672" s="15"/>
    </row>
    <row r="673" spans="1:128" ht="17.25" customHeight="1">
      <c r="A673" s="150"/>
      <c r="B673" s="311" t="str">
        <f>CONCATENATE(B672,".1")</f>
        <v>A.II.10.1</v>
      </c>
      <c r="C673" s="277" t="s">
        <v>663</v>
      </c>
      <c r="D673" s="278">
        <v>0</v>
      </c>
      <c r="E673" s="279">
        <v>0</v>
      </c>
      <c r="F673" s="151" t="s">
        <v>534</v>
      </c>
      <c r="G673" s="151"/>
      <c r="H673" s="151"/>
      <c r="I673" s="151"/>
      <c r="J673" s="151"/>
      <c r="K673" s="152"/>
      <c r="L673" s="153"/>
      <c r="M673" s="152"/>
      <c r="N673" s="153"/>
      <c r="O673" s="152"/>
      <c r="P673" s="152"/>
      <c r="Q673" s="154"/>
      <c r="R673" s="154"/>
      <c r="S673" s="152"/>
      <c r="T673" s="152"/>
      <c r="U673" s="152"/>
      <c r="V673" s="152"/>
      <c r="W673" s="152"/>
      <c r="X673" s="152"/>
      <c r="Y673" s="152"/>
      <c r="Z673" s="155"/>
      <c r="AA673" s="155"/>
      <c r="AB673" s="155"/>
      <c r="AC673" s="151"/>
      <c r="AD673" s="156"/>
      <c r="AE673" s="157"/>
      <c r="AF673" s="152"/>
      <c r="AG673" s="152"/>
      <c r="AH673" s="152"/>
      <c r="AI673" s="152"/>
      <c r="AJ673" s="152"/>
      <c r="AK673" s="152"/>
      <c r="AL673" s="152"/>
      <c r="AM673" s="152"/>
      <c r="AN673" s="152"/>
      <c r="AO673" s="152"/>
      <c r="AP673" s="152"/>
      <c r="AQ673" s="152"/>
      <c r="AR673" s="152"/>
      <c r="AS673" s="152"/>
      <c r="AT673" s="152"/>
      <c r="AU673" s="152"/>
      <c r="AV673" s="11"/>
      <c r="AW673" s="11"/>
      <c r="AX673" s="11"/>
      <c r="AY673" s="15"/>
      <c r="AZ673" s="15"/>
      <c r="BA673" s="15"/>
      <c r="BB673" s="15"/>
      <c r="BC673" s="15"/>
      <c r="BD673" s="15"/>
      <c r="BE673" s="15"/>
      <c r="BF673" s="15"/>
      <c r="BG673" s="15"/>
      <c r="BH673" s="15"/>
      <c r="BI673" s="15"/>
      <c r="BJ673" s="15"/>
      <c r="BK673" s="15"/>
      <c r="BL673" s="15"/>
      <c r="BM673" s="15"/>
      <c r="BN673" s="15"/>
      <c r="BO673" s="15"/>
      <c r="BP673" s="15"/>
      <c r="BQ673" s="15"/>
      <c r="BR673" s="15"/>
      <c r="BS673" s="15"/>
      <c r="BT673" s="15"/>
      <c r="BU673" s="15"/>
      <c r="BV673" s="15"/>
      <c r="BW673" s="15"/>
      <c r="BX673" s="15"/>
      <c r="BY673" s="15"/>
      <c r="BZ673" s="15"/>
      <c r="CA673" s="15"/>
      <c r="CB673" s="15"/>
      <c r="CC673" s="15"/>
      <c r="CD673" s="15"/>
      <c r="CE673" s="15"/>
      <c r="CF673" s="15"/>
      <c r="CG673" s="15"/>
      <c r="CH673" s="15"/>
      <c r="CI673" s="15"/>
      <c r="CJ673" s="15"/>
      <c r="CK673" s="15"/>
      <c r="CL673" s="15"/>
      <c r="CM673" s="15"/>
      <c r="CN673" s="15"/>
      <c r="CO673" s="15"/>
      <c r="CP673" s="15"/>
      <c r="CQ673" s="15"/>
      <c r="CR673" s="15"/>
      <c r="CS673" s="15"/>
      <c r="CT673" s="15"/>
      <c r="CU673" s="15"/>
      <c r="CV673" s="15"/>
      <c r="CW673" s="15"/>
      <c r="CX673" s="15"/>
      <c r="CY673" s="15"/>
      <c r="CZ673" s="15"/>
      <c r="DA673" s="15"/>
      <c r="DB673" s="15"/>
      <c r="DC673" s="15"/>
      <c r="DD673" s="15"/>
      <c r="DE673" s="15"/>
      <c r="DF673" s="15"/>
      <c r="DG673" s="15"/>
      <c r="DH673" s="15"/>
      <c r="DI673" s="15"/>
      <c r="DJ673" s="15"/>
      <c r="DK673" s="15"/>
      <c r="DL673" s="15"/>
      <c r="DM673" s="15"/>
      <c r="DN673" s="15"/>
      <c r="DO673" s="15"/>
      <c r="DP673" s="15"/>
      <c r="DQ673" s="15"/>
      <c r="DR673" s="15"/>
      <c r="DS673" s="15"/>
      <c r="DT673" s="15"/>
      <c r="DU673" s="15"/>
      <c r="DV673" s="15"/>
      <c r="DW673" s="15"/>
      <c r="DX673" s="15"/>
    </row>
    <row r="674" spans="1:128" ht="153" customHeight="1">
      <c r="A674" s="150"/>
      <c r="B674" s="311" t="str">
        <f>CONCATENATE(B673,".1")</f>
        <v>A.II.10.1.1</v>
      </c>
      <c r="C674" s="277" t="s">
        <v>900</v>
      </c>
      <c r="D674" s="278">
        <v>0</v>
      </c>
      <c r="E674" s="279"/>
      <c r="F674" s="151" t="s">
        <v>534</v>
      </c>
      <c r="G674" s="151"/>
      <c r="H674" s="151"/>
      <c r="I674" s="151"/>
      <c r="J674" s="151"/>
      <c r="K674" s="152"/>
      <c r="L674" s="153"/>
      <c r="M674" s="152"/>
      <c r="N674" s="153"/>
      <c r="O674" s="152"/>
      <c r="P674" s="152"/>
      <c r="Q674" s="154"/>
      <c r="R674" s="154"/>
      <c r="S674" s="152"/>
      <c r="T674" s="152"/>
      <c r="U674" s="152"/>
      <c r="V674" s="152"/>
      <c r="W674" s="152"/>
      <c r="X674" s="152"/>
      <c r="Y674" s="152"/>
      <c r="Z674" s="155"/>
      <c r="AA674" s="155"/>
      <c r="AB674" s="155"/>
      <c r="AC674" s="151"/>
      <c r="AD674" s="156"/>
      <c r="AE674" s="157"/>
      <c r="AF674" s="152"/>
      <c r="AG674" s="152"/>
      <c r="AH674" s="152"/>
      <c r="AI674" s="152"/>
      <c r="AJ674" s="152"/>
      <c r="AK674" s="152"/>
      <c r="AL674" s="152"/>
      <c r="AM674" s="152"/>
      <c r="AN674" s="152"/>
      <c r="AO674" s="152"/>
      <c r="AP674" s="152"/>
      <c r="AQ674" s="152"/>
      <c r="AR674" s="152"/>
      <c r="AS674" s="152"/>
      <c r="AT674" s="152"/>
      <c r="AU674" s="152"/>
      <c r="AV674" s="11"/>
      <c r="AW674" s="11"/>
      <c r="AX674" s="11"/>
      <c r="AY674" s="15"/>
      <c r="AZ674" s="15"/>
      <c r="BA674" s="15"/>
      <c r="BB674" s="15"/>
      <c r="BC674" s="15"/>
      <c r="BD674" s="15"/>
      <c r="BE674" s="15"/>
      <c r="BF674" s="15"/>
      <c r="BG674" s="15"/>
      <c r="BH674" s="15"/>
      <c r="BI674" s="15"/>
      <c r="BJ674" s="15"/>
      <c r="BK674" s="15"/>
      <c r="BL674" s="15"/>
      <c r="BM674" s="15"/>
      <c r="BN674" s="15"/>
      <c r="BO674" s="15"/>
      <c r="BP674" s="15"/>
      <c r="BQ674" s="15"/>
      <c r="BR674" s="15"/>
      <c r="BS674" s="15"/>
      <c r="BT674" s="15"/>
      <c r="BU674" s="15"/>
      <c r="BV674" s="15"/>
      <c r="BW674" s="15"/>
      <c r="BX674" s="15"/>
      <c r="BY674" s="15"/>
      <c r="BZ674" s="15"/>
      <c r="CA674" s="15"/>
      <c r="CB674" s="15"/>
      <c r="CC674" s="15"/>
      <c r="CD674" s="15"/>
      <c r="CE674" s="15"/>
      <c r="CF674" s="15"/>
      <c r="CG674" s="15"/>
      <c r="CH674" s="15"/>
      <c r="CI674" s="15"/>
      <c r="CJ674" s="15"/>
      <c r="CK674" s="15"/>
      <c r="CL674" s="15"/>
      <c r="CM674" s="15"/>
      <c r="CN674" s="15"/>
      <c r="CO674" s="15"/>
      <c r="CP674" s="15"/>
      <c r="CQ674" s="15"/>
      <c r="CR674" s="15"/>
      <c r="CS674" s="15"/>
      <c r="CT674" s="15"/>
      <c r="CU674" s="15"/>
      <c r="CV674" s="15"/>
      <c r="CW674" s="15"/>
      <c r="CX674" s="15"/>
      <c r="CY674" s="15"/>
      <c r="CZ674" s="15"/>
      <c r="DA674" s="15"/>
      <c r="DB674" s="15"/>
      <c r="DC674" s="15"/>
      <c r="DD674" s="15"/>
      <c r="DE674" s="15"/>
      <c r="DF674" s="15"/>
      <c r="DG674" s="15"/>
      <c r="DH674" s="15"/>
      <c r="DI674" s="15"/>
      <c r="DJ674" s="15"/>
      <c r="DK674" s="15"/>
      <c r="DL674" s="15"/>
      <c r="DM674" s="15"/>
      <c r="DN674" s="15"/>
      <c r="DO674" s="15"/>
      <c r="DP674" s="15"/>
      <c r="DQ674" s="15"/>
      <c r="DR674" s="15"/>
      <c r="DS674" s="15"/>
      <c r="DT674" s="15"/>
      <c r="DU674" s="15"/>
      <c r="DV674" s="15"/>
      <c r="DW674" s="15"/>
      <c r="DX674" s="15"/>
    </row>
    <row r="675" spans="1:128" ht="17.25" customHeight="1">
      <c r="A675" s="150"/>
      <c r="B675" s="311" t="str">
        <f>CONCATENATE(B674,".1")</f>
        <v>A.II.10.1.1.1</v>
      </c>
      <c r="C675" s="277" t="s">
        <v>633</v>
      </c>
      <c r="D675" s="278" t="s">
        <v>630</v>
      </c>
      <c r="E675" s="279">
        <f>122.5*0.3</f>
        <v>36.75</v>
      </c>
      <c r="F675" s="151" t="s">
        <v>529</v>
      </c>
      <c r="G675" s="151" t="s">
        <v>585</v>
      </c>
      <c r="H675" s="151">
        <v>2500</v>
      </c>
      <c r="I675" s="151"/>
      <c r="J675" s="151"/>
      <c r="K675" s="152"/>
      <c r="L675" s="153"/>
      <c r="M675" s="152"/>
      <c r="N675" s="153"/>
      <c r="O675" s="152"/>
      <c r="P675" s="152"/>
      <c r="Q675" s="154"/>
      <c r="R675" s="154"/>
      <c r="S675" s="152"/>
      <c r="T675" s="152"/>
      <c r="U675" s="152"/>
      <c r="V675" s="152"/>
      <c r="W675" s="152"/>
      <c r="X675" s="152"/>
      <c r="Y675" s="152"/>
      <c r="Z675" s="155"/>
      <c r="AA675" s="155"/>
      <c r="AB675" s="155"/>
      <c r="AC675" s="151"/>
      <c r="AD675" s="156"/>
      <c r="AE675" s="157"/>
      <c r="AF675" s="152"/>
      <c r="AG675" s="152"/>
      <c r="AH675" s="152"/>
      <c r="AI675" s="152"/>
      <c r="AJ675" s="152"/>
      <c r="AK675" s="152"/>
      <c r="AL675" s="152"/>
      <c r="AM675" s="152"/>
      <c r="AN675" s="152"/>
      <c r="AO675" s="152"/>
      <c r="AP675" s="152"/>
      <c r="AQ675" s="152"/>
      <c r="AR675" s="152"/>
      <c r="AS675" s="152"/>
      <c r="AT675" s="152"/>
      <c r="AU675" s="152"/>
      <c r="AV675" s="11"/>
      <c r="AW675" s="11"/>
      <c r="AX675" s="11"/>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15"/>
      <c r="BY675" s="15"/>
      <c r="BZ675" s="15"/>
      <c r="CA675" s="15"/>
      <c r="CB675" s="15"/>
      <c r="CC675" s="15"/>
      <c r="CD675" s="15"/>
      <c r="CE675" s="15"/>
      <c r="CF675" s="15"/>
      <c r="CG675" s="15"/>
      <c r="CH675" s="15"/>
      <c r="CI675" s="15"/>
      <c r="CJ675" s="15"/>
      <c r="CK675" s="15"/>
      <c r="CL675" s="15"/>
      <c r="CM675" s="15"/>
      <c r="CN675" s="15"/>
      <c r="CO675" s="15"/>
      <c r="CP675" s="15"/>
      <c r="CQ675" s="15"/>
      <c r="CR675" s="15"/>
      <c r="CS675" s="15"/>
      <c r="CT675" s="15"/>
      <c r="CU675" s="15"/>
      <c r="CV675" s="15"/>
      <c r="CW675" s="15"/>
      <c r="CX675" s="15"/>
      <c r="CY675" s="15"/>
      <c r="CZ675" s="15"/>
      <c r="DA675" s="15"/>
      <c r="DB675" s="15"/>
      <c r="DC675" s="15"/>
      <c r="DD675" s="15"/>
      <c r="DE675" s="15"/>
      <c r="DF675" s="15"/>
      <c r="DG675" s="15"/>
      <c r="DH675" s="15"/>
      <c r="DI675" s="15"/>
      <c r="DJ675" s="15"/>
      <c r="DK675" s="15"/>
      <c r="DL675" s="15"/>
      <c r="DM675" s="15"/>
      <c r="DN675" s="15"/>
      <c r="DO675" s="15"/>
      <c r="DP675" s="15"/>
      <c r="DQ675" s="15"/>
      <c r="DR675" s="15"/>
      <c r="DS675" s="15"/>
      <c r="DT675" s="15"/>
      <c r="DU675" s="15"/>
      <c r="DV675" s="15"/>
      <c r="DW675" s="15"/>
      <c r="DX675" s="15"/>
    </row>
    <row r="676" spans="1:128" ht="17.25" customHeight="1">
      <c r="A676" s="150"/>
      <c r="B676" s="311" t="str">
        <f>+CONCATENATE(LEFT(B675,LEN(B675)-1),VALUE(RIGHT(B675,1))+1)</f>
        <v>A.II.10.1.1.2</v>
      </c>
      <c r="C676" s="277" t="s">
        <v>634</v>
      </c>
      <c r="D676" s="278" t="s">
        <v>630</v>
      </c>
      <c r="E676" s="279">
        <f>122.5*0.3</f>
        <v>36.75</v>
      </c>
      <c r="F676" s="151" t="s">
        <v>529</v>
      </c>
      <c r="G676" s="151" t="s">
        <v>585</v>
      </c>
      <c r="H676" s="151">
        <v>2500</v>
      </c>
      <c r="I676" s="151"/>
      <c r="J676" s="151"/>
      <c r="K676" s="152"/>
      <c r="L676" s="153"/>
      <c r="M676" s="152"/>
      <c r="N676" s="153"/>
      <c r="O676" s="152"/>
      <c r="P676" s="152"/>
      <c r="Q676" s="154"/>
      <c r="R676" s="154"/>
      <c r="S676" s="152"/>
      <c r="T676" s="152"/>
      <c r="U676" s="152"/>
      <c r="V676" s="152"/>
      <c r="W676" s="152"/>
      <c r="X676" s="152"/>
      <c r="Y676" s="152"/>
      <c r="Z676" s="155"/>
      <c r="AA676" s="155"/>
      <c r="AB676" s="155"/>
      <c r="AC676" s="151"/>
      <c r="AD676" s="156"/>
      <c r="AE676" s="157"/>
      <c r="AF676" s="152"/>
      <c r="AG676" s="152"/>
      <c r="AH676" s="152"/>
      <c r="AI676" s="152"/>
      <c r="AJ676" s="152"/>
      <c r="AK676" s="152"/>
      <c r="AL676" s="152"/>
      <c r="AM676" s="152"/>
      <c r="AN676" s="152"/>
      <c r="AO676" s="152"/>
      <c r="AP676" s="152"/>
      <c r="AQ676" s="152"/>
      <c r="AR676" s="152"/>
      <c r="AS676" s="152"/>
      <c r="AT676" s="152"/>
      <c r="AU676" s="152"/>
      <c r="AV676" s="11"/>
      <c r="AW676" s="11"/>
      <c r="AX676" s="11"/>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5"/>
      <c r="DI676" s="15"/>
      <c r="DJ676" s="15"/>
      <c r="DK676" s="15"/>
      <c r="DL676" s="15"/>
      <c r="DM676" s="15"/>
      <c r="DN676" s="15"/>
      <c r="DO676" s="15"/>
      <c r="DP676" s="15"/>
      <c r="DQ676" s="15"/>
      <c r="DR676" s="15"/>
      <c r="DS676" s="15"/>
      <c r="DT676" s="15"/>
      <c r="DU676" s="15"/>
      <c r="DV676" s="15"/>
      <c r="DW676" s="15"/>
      <c r="DX676" s="15"/>
    </row>
    <row r="677" spans="1:128" ht="17.25" customHeight="1">
      <c r="A677" s="150"/>
      <c r="B677" s="311" t="str">
        <f>+CONCATENATE(LEFT(B676,LEN(B676)-1),VALUE(RIGHT(B676,1))+1)</f>
        <v>A.II.10.1.1.3</v>
      </c>
      <c r="C677" s="277" t="s">
        <v>635</v>
      </c>
      <c r="D677" s="278" t="s">
        <v>630</v>
      </c>
      <c r="E677" s="279">
        <f>122.5*0.4</f>
        <v>49</v>
      </c>
      <c r="F677" s="151" t="s">
        <v>529</v>
      </c>
      <c r="G677" s="151" t="s">
        <v>585</v>
      </c>
      <c r="H677" s="151">
        <v>2500</v>
      </c>
      <c r="I677" s="151"/>
      <c r="J677" s="151"/>
      <c r="K677" s="152"/>
      <c r="L677" s="153"/>
      <c r="M677" s="152"/>
      <c r="N677" s="153"/>
      <c r="O677" s="152"/>
      <c r="P677" s="152"/>
      <c r="Q677" s="154"/>
      <c r="R677" s="154"/>
      <c r="S677" s="152"/>
      <c r="T677" s="152"/>
      <c r="U677" s="152"/>
      <c r="V677" s="152"/>
      <c r="W677" s="152"/>
      <c r="X677" s="152"/>
      <c r="Y677" s="152"/>
      <c r="Z677" s="155"/>
      <c r="AA677" s="155"/>
      <c r="AB677" s="155"/>
      <c r="AC677" s="151"/>
      <c r="AD677" s="156"/>
      <c r="AE677" s="157"/>
      <c r="AF677" s="152"/>
      <c r="AG677" s="152"/>
      <c r="AH677" s="152"/>
      <c r="AI677" s="152"/>
      <c r="AJ677" s="152"/>
      <c r="AK677" s="152"/>
      <c r="AL677" s="152"/>
      <c r="AM677" s="152"/>
      <c r="AN677" s="152"/>
      <c r="AO677" s="152"/>
      <c r="AP677" s="152"/>
      <c r="AQ677" s="152"/>
      <c r="AR677" s="152"/>
      <c r="AS677" s="152"/>
      <c r="AT677" s="152"/>
      <c r="AU677" s="152"/>
      <c r="AV677" s="11"/>
      <c r="AW677" s="11"/>
      <c r="AX677" s="11"/>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15"/>
      <c r="BY677" s="15"/>
      <c r="BZ677" s="15"/>
      <c r="CA677" s="15"/>
      <c r="CB677" s="15"/>
      <c r="CC677" s="15"/>
      <c r="CD677" s="15"/>
      <c r="CE677" s="15"/>
      <c r="CF677" s="15"/>
      <c r="CG677" s="15"/>
      <c r="CH677" s="15"/>
      <c r="CI677" s="15"/>
      <c r="CJ677" s="15"/>
      <c r="CK677" s="15"/>
      <c r="CL677" s="15"/>
      <c r="CM677" s="15"/>
      <c r="CN677" s="15"/>
      <c r="CO677" s="15"/>
      <c r="CP677" s="15"/>
      <c r="CQ677" s="15"/>
      <c r="CR677" s="15"/>
      <c r="CS677" s="15"/>
      <c r="CT677" s="15"/>
      <c r="CU677" s="15"/>
      <c r="CV677" s="15"/>
      <c r="CW677" s="15"/>
      <c r="CX677" s="15"/>
      <c r="CY677" s="15"/>
      <c r="CZ677" s="15"/>
      <c r="DA677" s="15"/>
      <c r="DB677" s="15"/>
      <c r="DC677" s="15"/>
      <c r="DD677" s="15"/>
      <c r="DE677" s="15"/>
      <c r="DF677" s="15"/>
      <c r="DG677" s="15"/>
      <c r="DH677" s="15"/>
      <c r="DI677" s="15"/>
      <c r="DJ677" s="15"/>
      <c r="DK677" s="15"/>
      <c r="DL677" s="15"/>
      <c r="DM677" s="15"/>
      <c r="DN677" s="15"/>
      <c r="DO677" s="15"/>
      <c r="DP677" s="15"/>
      <c r="DQ677" s="15"/>
      <c r="DR677" s="15"/>
      <c r="DS677" s="15"/>
      <c r="DT677" s="15"/>
      <c r="DU677" s="15"/>
      <c r="DV677" s="15"/>
      <c r="DW677" s="15"/>
      <c r="DX677" s="15"/>
    </row>
    <row r="678" spans="1:128" ht="76.5" customHeight="1">
      <c r="A678" s="150"/>
      <c r="B678" s="311" t="str">
        <f>+CONCATENATE(LEFT(B674,LEN(B674)-1),VALUE(RIGHT(B674,1))+1)</f>
        <v>A.II.10.1.2</v>
      </c>
      <c r="C678" s="277" t="s">
        <v>905</v>
      </c>
      <c r="D678" s="278" t="s">
        <v>630</v>
      </c>
      <c r="E678" s="279">
        <v>12.1</v>
      </c>
      <c r="F678" s="151" t="s">
        <v>524</v>
      </c>
      <c r="G678" s="151" t="s">
        <v>589</v>
      </c>
      <c r="H678" s="151">
        <v>2500</v>
      </c>
      <c r="I678" s="151"/>
      <c r="J678" s="151"/>
      <c r="K678" s="152"/>
      <c r="L678" s="153"/>
      <c r="M678" s="152"/>
      <c r="N678" s="153"/>
      <c r="O678" s="152"/>
      <c r="P678" s="152"/>
      <c r="Q678" s="154"/>
      <c r="R678" s="154"/>
      <c r="S678" s="152"/>
      <c r="T678" s="152"/>
      <c r="U678" s="152"/>
      <c r="V678" s="152"/>
      <c r="W678" s="152"/>
      <c r="X678" s="152"/>
      <c r="Y678" s="152"/>
      <c r="Z678" s="155"/>
      <c r="AA678" s="155"/>
      <c r="AB678" s="155"/>
      <c r="AC678" s="151"/>
      <c r="AD678" s="156"/>
      <c r="AE678" s="157"/>
      <c r="AF678" s="152"/>
      <c r="AG678" s="152"/>
      <c r="AH678" s="152"/>
      <c r="AI678" s="152"/>
      <c r="AJ678" s="152"/>
      <c r="AK678" s="152"/>
      <c r="AL678" s="152"/>
      <c r="AM678" s="152"/>
      <c r="AN678" s="152"/>
      <c r="AO678" s="152"/>
      <c r="AP678" s="152"/>
      <c r="AQ678" s="152"/>
      <c r="AR678" s="152"/>
      <c r="AS678" s="152"/>
      <c r="AT678" s="152"/>
      <c r="AU678" s="152"/>
      <c r="AV678" s="11"/>
      <c r="AW678" s="11"/>
      <c r="AX678" s="11"/>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5"/>
      <c r="DV678" s="15"/>
      <c r="DW678" s="15"/>
      <c r="DX678" s="15"/>
    </row>
    <row r="679" spans="1:128" ht="51" customHeight="1">
      <c r="A679" s="150"/>
      <c r="B679" s="311" t="str">
        <f>+CONCATENATE(LEFT(B678,LEN(B678)-1),VALUE(RIGHT(B678,1))+1)</f>
        <v>A.II.10.1.3</v>
      </c>
      <c r="C679" s="277" t="s">
        <v>906</v>
      </c>
      <c r="D679" s="278" t="s">
        <v>630</v>
      </c>
      <c r="E679" s="279">
        <v>113.8</v>
      </c>
      <c r="F679" s="151" t="s">
        <v>517</v>
      </c>
      <c r="G679" s="151"/>
      <c r="H679" s="151"/>
      <c r="I679" s="151"/>
      <c r="J679" s="151"/>
      <c r="K679" s="152"/>
      <c r="L679" s="153"/>
      <c r="M679" s="152"/>
      <c r="N679" s="153"/>
      <c r="O679" s="152"/>
      <c r="P679" s="152"/>
      <c r="Q679" s="154"/>
      <c r="R679" s="154"/>
      <c r="S679" s="152"/>
      <c r="T679" s="152"/>
      <c r="U679" s="152"/>
      <c r="V679" s="152"/>
      <c r="W679" s="152"/>
      <c r="X679" s="152"/>
      <c r="Y679" s="152"/>
      <c r="Z679" s="155"/>
      <c r="AA679" s="155"/>
      <c r="AB679" s="155"/>
      <c r="AC679" s="151"/>
      <c r="AD679" s="156"/>
      <c r="AE679" s="157"/>
      <c r="AF679" s="152"/>
      <c r="AG679" s="152"/>
      <c r="AH679" s="152"/>
      <c r="AI679" s="152"/>
      <c r="AJ679" s="152"/>
      <c r="AK679" s="152"/>
      <c r="AL679" s="152"/>
      <c r="AM679" s="152"/>
      <c r="AN679" s="152"/>
      <c r="AO679" s="152"/>
      <c r="AP679" s="152"/>
      <c r="AQ679" s="152"/>
      <c r="AR679" s="152"/>
      <c r="AS679" s="152"/>
      <c r="AT679" s="152"/>
      <c r="AU679" s="152"/>
      <c r="AV679" s="11"/>
      <c r="AW679" s="11"/>
      <c r="AX679" s="11"/>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15"/>
      <c r="BY679" s="15"/>
      <c r="BZ679" s="15"/>
      <c r="CA679" s="15"/>
      <c r="CB679" s="15"/>
      <c r="CC679" s="15"/>
      <c r="CD679" s="15"/>
      <c r="CE679" s="15"/>
      <c r="CF679" s="15"/>
      <c r="CG679" s="15"/>
      <c r="CH679" s="15"/>
      <c r="CI679" s="15"/>
      <c r="CJ679" s="15"/>
      <c r="CK679" s="15"/>
      <c r="CL679" s="15"/>
      <c r="CM679" s="15"/>
      <c r="CN679" s="15"/>
      <c r="CO679" s="15"/>
      <c r="CP679" s="15"/>
      <c r="CQ679" s="15"/>
      <c r="CR679" s="15"/>
      <c r="CS679" s="15"/>
      <c r="CT679" s="15"/>
      <c r="CU679" s="15"/>
      <c r="CV679" s="15"/>
      <c r="CW679" s="15"/>
      <c r="CX679" s="15"/>
      <c r="CY679" s="15"/>
      <c r="CZ679" s="15"/>
      <c r="DA679" s="15"/>
      <c r="DB679" s="15"/>
      <c r="DC679" s="15"/>
      <c r="DD679" s="15"/>
      <c r="DE679" s="15"/>
      <c r="DF679" s="15"/>
      <c r="DG679" s="15"/>
      <c r="DH679" s="15"/>
      <c r="DI679" s="15"/>
      <c r="DJ679" s="15"/>
      <c r="DK679" s="15"/>
      <c r="DL679" s="15"/>
      <c r="DM679" s="15"/>
      <c r="DN679" s="15"/>
      <c r="DO679" s="15"/>
      <c r="DP679" s="15"/>
      <c r="DQ679" s="15"/>
      <c r="DR679" s="15"/>
      <c r="DS679" s="15"/>
      <c r="DT679" s="15"/>
      <c r="DU679" s="15"/>
      <c r="DV679" s="15"/>
      <c r="DW679" s="15"/>
      <c r="DX679" s="15"/>
    </row>
    <row r="680" spans="1:128" ht="17.25" customHeight="1">
      <c r="A680" s="150"/>
      <c r="B680" s="311" t="str">
        <f>+CONCATENATE(LEFT(B673,LEN(B673)-1),VALUE(RIGHT(B673,1))+1)</f>
        <v>A.II.10.2</v>
      </c>
      <c r="C680" s="277" t="s">
        <v>666</v>
      </c>
      <c r="D680" s="278">
        <v>0</v>
      </c>
      <c r="E680" s="279"/>
      <c r="F680" s="151" t="s">
        <v>534</v>
      </c>
      <c r="G680" s="151"/>
      <c r="H680" s="151"/>
      <c r="I680" s="151"/>
      <c r="J680" s="151"/>
      <c r="K680" s="152"/>
      <c r="L680" s="153"/>
      <c r="M680" s="152"/>
      <c r="N680" s="153"/>
      <c r="O680" s="152"/>
      <c r="P680" s="152"/>
      <c r="Q680" s="154"/>
      <c r="R680" s="154"/>
      <c r="S680" s="152"/>
      <c r="T680" s="152"/>
      <c r="U680" s="152"/>
      <c r="V680" s="152"/>
      <c r="W680" s="152"/>
      <c r="X680" s="152"/>
      <c r="Y680" s="152"/>
      <c r="Z680" s="155"/>
      <c r="AA680" s="155"/>
      <c r="AB680" s="155"/>
      <c r="AC680" s="151"/>
      <c r="AD680" s="156"/>
      <c r="AE680" s="157"/>
      <c r="AF680" s="152"/>
      <c r="AG680" s="152"/>
      <c r="AH680" s="152"/>
      <c r="AI680" s="152"/>
      <c r="AJ680" s="152"/>
      <c r="AK680" s="152"/>
      <c r="AL680" s="152"/>
      <c r="AM680" s="152"/>
      <c r="AN680" s="152"/>
      <c r="AO680" s="152"/>
      <c r="AP680" s="152"/>
      <c r="AQ680" s="152"/>
      <c r="AR680" s="152"/>
      <c r="AS680" s="152"/>
      <c r="AT680" s="152"/>
      <c r="AU680" s="152"/>
      <c r="AV680" s="11"/>
      <c r="AW680" s="11"/>
      <c r="AX680" s="11"/>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s="15"/>
      <c r="CJ680" s="15"/>
      <c r="CK680" s="15"/>
      <c r="CL680" s="15"/>
      <c r="CM680" s="15"/>
      <c r="CN680" s="15"/>
      <c r="CO680" s="15"/>
      <c r="CP680" s="15"/>
      <c r="CQ680" s="15"/>
      <c r="CR680" s="15"/>
      <c r="CS680" s="15"/>
      <c r="CT680" s="15"/>
      <c r="CU680" s="15"/>
      <c r="CV680" s="15"/>
      <c r="CW680" s="15"/>
      <c r="CX680" s="15"/>
      <c r="CY680" s="15"/>
      <c r="CZ680" s="15"/>
      <c r="DA680" s="15"/>
      <c r="DB680" s="15"/>
      <c r="DC680" s="15"/>
      <c r="DD680" s="15"/>
      <c r="DE680" s="15"/>
      <c r="DF680" s="15"/>
      <c r="DG680" s="15"/>
      <c r="DH680" s="15"/>
      <c r="DI680" s="15"/>
      <c r="DJ680" s="15"/>
      <c r="DK680" s="15"/>
      <c r="DL680" s="15"/>
      <c r="DM680" s="15"/>
      <c r="DN680" s="15"/>
      <c r="DO680" s="15"/>
      <c r="DP680" s="15"/>
      <c r="DQ680" s="15"/>
      <c r="DR680" s="15"/>
      <c r="DS680" s="15"/>
      <c r="DT680" s="15"/>
      <c r="DU680" s="15"/>
      <c r="DV680" s="15"/>
      <c r="DW680" s="15"/>
      <c r="DX680" s="15"/>
    </row>
    <row r="681" spans="1:128" ht="26.4">
      <c r="A681" s="150"/>
      <c r="B681" s="311" t="str">
        <f>CONCATENATE(B680,".1")</f>
        <v>A.II.10.2.1</v>
      </c>
      <c r="C681" s="277" t="s">
        <v>692</v>
      </c>
      <c r="D681" s="278" t="s">
        <v>623</v>
      </c>
      <c r="E681" s="279">
        <v>38.4</v>
      </c>
      <c r="F681" s="151" t="s">
        <v>939</v>
      </c>
      <c r="G681" s="151"/>
      <c r="H681" s="151"/>
      <c r="I681" s="151"/>
      <c r="J681" s="151"/>
      <c r="K681" s="152"/>
      <c r="L681" s="153"/>
      <c r="M681" s="152"/>
      <c r="N681" s="153"/>
      <c r="O681" s="152"/>
      <c r="P681" s="152"/>
      <c r="Q681" s="154"/>
      <c r="R681" s="154"/>
      <c r="S681" s="152"/>
      <c r="T681" s="152"/>
      <c r="U681" s="152"/>
      <c r="V681" s="152"/>
      <c r="W681" s="152"/>
      <c r="X681" s="152"/>
      <c r="Y681" s="152"/>
      <c r="Z681" s="155"/>
      <c r="AA681" s="155"/>
      <c r="AB681" s="155"/>
      <c r="AC681" s="151"/>
      <c r="AD681" s="156"/>
      <c r="AE681" s="157"/>
      <c r="AF681" s="152"/>
      <c r="AG681" s="152"/>
      <c r="AH681" s="152"/>
      <c r="AI681" s="152"/>
      <c r="AJ681" s="152"/>
      <c r="AK681" s="152"/>
      <c r="AL681" s="152"/>
      <c r="AM681" s="152"/>
      <c r="AN681" s="152"/>
      <c r="AO681" s="152"/>
      <c r="AP681" s="152"/>
      <c r="AQ681" s="152"/>
      <c r="AR681" s="152"/>
      <c r="AS681" s="152"/>
      <c r="AT681" s="152"/>
      <c r="AU681" s="152"/>
      <c r="AV681" s="11"/>
      <c r="AW681" s="11"/>
      <c r="AX681" s="11"/>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c r="CP681" s="15"/>
      <c r="CQ681" s="15"/>
      <c r="CR681" s="15"/>
      <c r="CS681" s="15"/>
      <c r="CT681" s="15"/>
      <c r="CU681" s="15"/>
      <c r="CV681" s="15"/>
      <c r="CW681" s="15"/>
      <c r="CX681" s="15"/>
      <c r="CY681" s="15"/>
      <c r="CZ681" s="15"/>
      <c r="DA681" s="15"/>
      <c r="DB681" s="15"/>
      <c r="DC681" s="15"/>
      <c r="DD681" s="15"/>
      <c r="DE681" s="15"/>
      <c r="DF681" s="15"/>
      <c r="DG681" s="15"/>
      <c r="DH681" s="15"/>
      <c r="DI681" s="15"/>
      <c r="DJ681" s="15"/>
      <c r="DK681" s="15"/>
      <c r="DL681" s="15"/>
      <c r="DM681" s="15"/>
      <c r="DN681" s="15"/>
      <c r="DO681" s="15"/>
      <c r="DP681" s="15"/>
      <c r="DQ681" s="15"/>
      <c r="DR681" s="15"/>
      <c r="DS681" s="15"/>
      <c r="DT681" s="15"/>
      <c r="DU681" s="15"/>
      <c r="DV681" s="15"/>
      <c r="DW681" s="15"/>
      <c r="DX681" s="15"/>
    </row>
    <row r="682" spans="1:128" ht="52.8">
      <c r="A682" s="150"/>
      <c r="B682" s="311" t="str">
        <f>+CONCATENATE(LEFT(B681,LEN(B681)-1),VALUE(RIGHT(B681,1))+1)</f>
        <v>A.II.10.2.2</v>
      </c>
      <c r="C682" s="277" t="s">
        <v>693</v>
      </c>
      <c r="D682" s="278" t="s">
        <v>630</v>
      </c>
      <c r="E682" s="279">
        <v>133.1</v>
      </c>
      <c r="F682" s="151" t="s">
        <v>939</v>
      </c>
      <c r="G682" s="151" t="s">
        <v>201</v>
      </c>
      <c r="H682" s="151">
        <v>2400</v>
      </c>
      <c r="I682" s="151" t="s">
        <v>366</v>
      </c>
      <c r="J682" s="151">
        <f>(H682*E682)/1000</f>
        <v>319.44</v>
      </c>
      <c r="K682" s="152"/>
      <c r="L682" s="153">
        <f>J682</f>
        <v>319.44</v>
      </c>
      <c r="M682" s="152" t="s">
        <v>510</v>
      </c>
      <c r="N682" s="153">
        <f>0.1*E682</f>
        <v>13.31</v>
      </c>
      <c r="O682" s="152">
        <v>10</v>
      </c>
      <c r="P682" s="152"/>
      <c r="Q682" s="154"/>
      <c r="R682" s="154"/>
      <c r="S682" s="152"/>
      <c r="T682" s="152"/>
      <c r="U682" s="152"/>
      <c r="V682" s="152"/>
      <c r="W682" s="152"/>
      <c r="X682" s="152"/>
      <c r="Y682" s="152"/>
      <c r="Z682" s="155"/>
      <c r="AA682" s="155"/>
      <c r="AB682" s="155"/>
      <c r="AC682" s="151"/>
      <c r="AD682" s="156"/>
      <c r="AE682" s="157"/>
      <c r="AF682" s="152"/>
      <c r="AG682" s="152"/>
      <c r="AH682" s="152"/>
      <c r="AI682" s="152"/>
      <c r="AJ682" s="152"/>
      <c r="AK682" s="152"/>
      <c r="AL682" s="152"/>
      <c r="AM682" s="152"/>
      <c r="AN682" s="152"/>
      <c r="AO682" s="152"/>
      <c r="AP682" s="152"/>
      <c r="AQ682" s="152"/>
      <c r="AR682" s="152"/>
      <c r="AS682" s="152"/>
      <c r="AT682" s="152"/>
      <c r="AU682" s="152"/>
      <c r="AV682" s="11"/>
      <c r="AW682" s="11"/>
      <c r="AX682" s="11"/>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s="15"/>
      <c r="CJ682" s="15"/>
      <c r="CK682" s="15"/>
      <c r="CL682" s="15"/>
      <c r="CM682" s="15"/>
      <c r="CN682" s="15"/>
      <c r="CO682" s="15"/>
      <c r="CP682" s="15"/>
      <c r="CQ682" s="15"/>
      <c r="CR682" s="15"/>
      <c r="CS682" s="15"/>
      <c r="CT682" s="15"/>
      <c r="CU682" s="15"/>
      <c r="CV682" s="15"/>
      <c r="CW682" s="15"/>
      <c r="CX682" s="15"/>
      <c r="CY682" s="15"/>
      <c r="CZ682" s="15"/>
      <c r="DA682" s="15"/>
      <c r="DB682" s="15"/>
      <c r="DC682" s="15"/>
      <c r="DD682" s="15"/>
      <c r="DE682" s="15"/>
      <c r="DF682" s="15"/>
      <c r="DG682" s="15"/>
      <c r="DH682" s="15"/>
      <c r="DI682" s="15"/>
      <c r="DJ682" s="15"/>
      <c r="DK682" s="15"/>
      <c r="DL682" s="15"/>
      <c r="DM682" s="15"/>
      <c r="DN682" s="15"/>
      <c r="DO682" s="15"/>
      <c r="DP682" s="15"/>
      <c r="DQ682" s="15"/>
      <c r="DR682" s="15"/>
      <c r="DS682" s="15"/>
      <c r="DT682" s="15"/>
      <c r="DU682" s="15"/>
      <c r="DV682" s="15"/>
      <c r="DW682" s="15"/>
      <c r="DX682" s="15"/>
    </row>
    <row r="683" spans="1:128" ht="63.75" customHeight="1">
      <c r="A683" s="150"/>
      <c r="B683" s="311" t="str">
        <f>+CONCATENATE(LEFT(B682,LEN(B682)-1),VALUE(RIGHT(B682,1))+1)</f>
        <v>A.II.10.2.3</v>
      </c>
      <c r="C683" s="277" t="s">
        <v>907</v>
      </c>
      <c r="D683" s="278" t="s">
        <v>374</v>
      </c>
      <c r="E683" s="279">
        <v>164.8</v>
      </c>
      <c r="F683" s="151" t="s">
        <v>940</v>
      </c>
      <c r="G683" s="151"/>
      <c r="H683" s="151"/>
      <c r="I683" s="151"/>
      <c r="J683" s="151"/>
      <c r="K683" s="152"/>
      <c r="L683" s="153"/>
      <c r="M683" s="152"/>
      <c r="N683" s="153"/>
      <c r="O683" s="152"/>
      <c r="P683" s="152"/>
      <c r="Q683" s="154"/>
      <c r="R683" s="154"/>
      <c r="S683" s="152"/>
      <c r="T683" s="152"/>
      <c r="U683" s="152"/>
      <c r="V683" s="152"/>
      <c r="W683" s="152"/>
      <c r="X683" s="152"/>
      <c r="Y683" s="152"/>
      <c r="Z683" s="155"/>
      <c r="AA683" s="155"/>
      <c r="AB683" s="155"/>
      <c r="AC683" s="151"/>
      <c r="AD683" s="156"/>
      <c r="AE683" s="157"/>
      <c r="AF683" s="152"/>
      <c r="AG683" s="152"/>
      <c r="AH683" s="152"/>
      <c r="AI683" s="152"/>
      <c r="AJ683" s="152"/>
      <c r="AK683" s="152"/>
      <c r="AL683" s="152"/>
      <c r="AM683" s="152"/>
      <c r="AN683" s="152"/>
      <c r="AO683" s="152"/>
      <c r="AP683" s="152"/>
      <c r="AQ683" s="152"/>
      <c r="AR683" s="152"/>
      <c r="AS683" s="152"/>
      <c r="AT683" s="152"/>
      <c r="AU683" s="152"/>
      <c r="AV683" s="11"/>
      <c r="AW683" s="11"/>
      <c r="AX683" s="11"/>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15"/>
      <c r="BY683" s="15"/>
      <c r="BZ683" s="15"/>
      <c r="CA683" s="15"/>
      <c r="CB683" s="15"/>
      <c r="CC683" s="15"/>
      <c r="CD683" s="15"/>
      <c r="CE683" s="15"/>
      <c r="CF683" s="15"/>
      <c r="CG683" s="15"/>
      <c r="CH683" s="15"/>
      <c r="CI683" s="15"/>
      <c r="CJ683" s="15"/>
      <c r="CK683" s="15"/>
      <c r="CL683" s="15"/>
      <c r="CM683" s="15"/>
      <c r="CN683" s="15"/>
      <c r="CO683" s="15"/>
      <c r="CP683" s="15"/>
      <c r="CQ683" s="15"/>
      <c r="CR683" s="15"/>
      <c r="CS683" s="15"/>
      <c r="CT683" s="15"/>
      <c r="CU683" s="15"/>
      <c r="CV683" s="15"/>
      <c r="CW683" s="15"/>
      <c r="CX683" s="15"/>
      <c r="CY683" s="15"/>
      <c r="CZ683" s="15"/>
      <c r="DA683" s="15"/>
      <c r="DB683" s="15"/>
      <c r="DC683" s="15"/>
      <c r="DD683" s="15"/>
      <c r="DE683" s="15"/>
      <c r="DF683" s="15"/>
      <c r="DG683" s="15"/>
      <c r="DH683" s="15"/>
      <c r="DI683" s="15"/>
      <c r="DJ683" s="15"/>
      <c r="DK683" s="15"/>
      <c r="DL683" s="15"/>
      <c r="DM683" s="15"/>
      <c r="DN683" s="15"/>
      <c r="DO683" s="15"/>
      <c r="DP683" s="15"/>
      <c r="DQ683" s="15"/>
      <c r="DR683" s="15"/>
      <c r="DS683" s="15"/>
      <c r="DT683" s="15"/>
      <c r="DU683" s="15"/>
      <c r="DV683" s="15"/>
      <c r="DW683" s="15"/>
      <c r="DX683" s="15"/>
    </row>
    <row r="684" spans="1:128" ht="39.6">
      <c r="A684" s="150"/>
      <c r="B684" s="311" t="str">
        <f>+CONCATENATE(LEFT(B683,LEN(B683)-1),VALUE(RIGHT(B683,1))+1)</f>
        <v>A.II.10.2.4</v>
      </c>
      <c r="C684" s="277" t="s">
        <v>914</v>
      </c>
      <c r="D684" s="278" t="s">
        <v>623</v>
      </c>
      <c r="E684" s="279">
        <v>228</v>
      </c>
      <c r="F684" s="151" t="s">
        <v>939</v>
      </c>
      <c r="G684" s="151"/>
      <c r="H684" s="151"/>
      <c r="I684" s="151"/>
      <c r="J684" s="151"/>
      <c r="K684" s="152"/>
      <c r="L684" s="153"/>
      <c r="M684" s="152"/>
      <c r="N684" s="153"/>
      <c r="O684" s="152"/>
      <c r="P684" s="152"/>
      <c r="Q684" s="154"/>
      <c r="R684" s="154"/>
      <c r="S684" s="152"/>
      <c r="T684" s="152"/>
      <c r="U684" s="152"/>
      <c r="V684" s="152"/>
      <c r="W684" s="152"/>
      <c r="X684" s="152"/>
      <c r="Y684" s="152"/>
      <c r="Z684" s="155"/>
      <c r="AA684" s="155"/>
      <c r="AB684" s="155"/>
      <c r="AC684" s="151"/>
      <c r="AD684" s="156"/>
      <c r="AE684" s="157"/>
      <c r="AF684" s="152"/>
      <c r="AG684" s="152"/>
      <c r="AH684" s="152"/>
      <c r="AI684" s="152"/>
      <c r="AJ684" s="152"/>
      <c r="AK684" s="152"/>
      <c r="AL684" s="152"/>
      <c r="AM684" s="152"/>
      <c r="AN684" s="152"/>
      <c r="AO684" s="152"/>
      <c r="AP684" s="152"/>
      <c r="AQ684" s="152"/>
      <c r="AR684" s="152"/>
      <c r="AS684" s="152"/>
      <c r="AT684" s="152"/>
      <c r="AU684" s="152"/>
      <c r="AV684" s="11"/>
      <c r="AW684" s="11"/>
      <c r="AX684" s="11"/>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s="15"/>
      <c r="CJ684" s="15"/>
      <c r="CK684" s="15"/>
      <c r="CL684" s="15"/>
      <c r="CM684" s="15"/>
      <c r="CN684" s="15"/>
      <c r="CO684" s="15"/>
      <c r="CP684" s="15"/>
      <c r="CQ684" s="15"/>
      <c r="CR684" s="15"/>
      <c r="CS684" s="15"/>
      <c r="CT684" s="15"/>
      <c r="CU684" s="15"/>
      <c r="CV684" s="15"/>
      <c r="CW684" s="15"/>
      <c r="CX684" s="15"/>
      <c r="CY684" s="15"/>
      <c r="CZ684" s="15"/>
      <c r="DA684" s="15"/>
      <c r="DB684" s="15"/>
      <c r="DC684" s="15"/>
      <c r="DD684" s="15"/>
      <c r="DE684" s="15"/>
      <c r="DF684" s="15"/>
      <c r="DG684" s="15"/>
      <c r="DH684" s="15"/>
      <c r="DI684" s="15"/>
      <c r="DJ684" s="15"/>
      <c r="DK684" s="15"/>
      <c r="DL684" s="15"/>
      <c r="DM684" s="15"/>
      <c r="DN684" s="15"/>
      <c r="DO684" s="15"/>
      <c r="DP684" s="15"/>
      <c r="DQ684" s="15"/>
      <c r="DR684" s="15"/>
      <c r="DS684" s="15"/>
      <c r="DT684" s="15"/>
      <c r="DU684" s="15"/>
      <c r="DV684" s="15"/>
      <c r="DW684" s="15"/>
      <c r="DX684" s="15"/>
    </row>
    <row r="685" spans="1:128" ht="17.25" customHeight="1">
      <c r="A685" s="150"/>
      <c r="B685" s="311" t="str">
        <f>+CONCATENATE(LEFT(B680,LEN(B680)-1),VALUE(RIGHT(B680,1))+1)</f>
        <v>A.II.10.3</v>
      </c>
      <c r="C685" s="277" t="s">
        <v>669</v>
      </c>
      <c r="D685" s="278">
        <v>0</v>
      </c>
      <c r="E685" s="279"/>
      <c r="F685" s="151" t="s">
        <v>534</v>
      </c>
      <c r="G685" s="151"/>
      <c r="H685" s="151"/>
      <c r="I685" s="151"/>
      <c r="J685" s="151"/>
      <c r="K685" s="152"/>
      <c r="L685" s="153"/>
      <c r="M685" s="152"/>
      <c r="N685" s="153"/>
      <c r="O685" s="152"/>
      <c r="P685" s="152"/>
      <c r="Q685" s="154"/>
      <c r="R685" s="154"/>
      <c r="S685" s="152"/>
      <c r="T685" s="152"/>
      <c r="U685" s="152"/>
      <c r="V685" s="152"/>
      <c r="W685" s="152"/>
      <c r="X685" s="152"/>
      <c r="Y685" s="152"/>
      <c r="Z685" s="155"/>
      <c r="AA685" s="155"/>
      <c r="AB685" s="155"/>
      <c r="AC685" s="151"/>
      <c r="AD685" s="156"/>
      <c r="AE685" s="157"/>
      <c r="AF685" s="152"/>
      <c r="AG685" s="152"/>
      <c r="AH685" s="152"/>
      <c r="AI685" s="152"/>
      <c r="AJ685" s="152"/>
      <c r="AK685" s="152"/>
      <c r="AL685" s="152"/>
      <c r="AM685" s="152"/>
      <c r="AN685" s="152"/>
      <c r="AO685" s="152"/>
      <c r="AP685" s="152"/>
      <c r="AQ685" s="152"/>
      <c r="AR685" s="152"/>
      <c r="AS685" s="152"/>
      <c r="AT685" s="152"/>
      <c r="AU685" s="152"/>
      <c r="AV685" s="11"/>
      <c r="AW685" s="11"/>
      <c r="AX685" s="11"/>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15"/>
      <c r="BY685" s="15"/>
      <c r="BZ685" s="15"/>
      <c r="CA685" s="15"/>
      <c r="CB685" s="15"/>
      <c r="CC685" s="15"/>
      <c r="CD685" s="15"/>
      <c r="CE685" s="15"/>
      <c r="CF685" s="15"/>
      <c r="CG685" s="15"/>
      <c r="CH685" s="15"/>
      <c r="CI685" s="15"/>
      <c r="CJ685" s="15"/>
      <c r="CK685" s="15"/>
      <c r="CL685" s="15"/>
      <c r="CM685" s="15"/>
      <c r="CN685" s="15"/>
      <c r="CO685" s="15"/>
      <c r="CP685" s="15"/>
      <c r="CQ685" s="15"/>
      <c r="CR685" s="15"/>
      <c r="CS685" s="15"/>
      <c r="CT685" s="15"/>
      <c r="CU685" s="15"/>
      <c r="CV685" s="15"/>
      <c r="CW685" s="15"/>
      <c r="CX685" s="15"/>
      <c r="CY685" s="15"/>
      <c r="CZ685" s="15"/>
      <c r="DA685" s="15"/>
      <c r="DB685" s="15"/>
      <c r="DC685" s="15"/>
      <c r="DD685" s="15"/>
      <c r="DE685" s="15"/>
      <c r="DF685" s="15"/>
      <c r="DG685" s="15"/>
      <c r="DH685" s="15"/>
      <c r="DI685" s="15"/>
      <c r="DJ685" s="15"/>
      <c r="DK685" s="15"/>
      <c r="DL685" s="15"/>
      <c r="DM685" s="15"/>
      <c r="DN685" s="15"/>
      <c r="DO685" s="15"/>
      <c r="DP685" s="15"/>
      <c r="DQ685" s="15"/>
      <c r="DR685" s="15"/>
      <c r="DS685" s="15"/>
      <c r="DT685" s="15"/>
      <c r="DU685" s="15"/>
      <c r="DV685" s="15"/>
      <c r="DW685" s="15"/>
      <c r="DX685" s="15"/>
    </row>
    <row r="686" spans="1:128" ht="38.25" customHeight="1">
      <c r="A686" s="150"/>
      <c r="B686" s="311" t="str">
        <f>CONCATENATE(B685,".1")</f>
        <v>A.II.10.3.1</v>
      </c>
      <c r="C686" s="277" t="s">
        <v>810</v>
      </c>
      <c r="D686" s="278" t="s">
        <v>623</v>
      </c>
      <c r="E686" s="279">
        <v>123</v>
      </c>
      <c r="F686" s="151" t="s">
        <v>534</v>
      </c>
      <c r="G686" s="151"/>
      <c r="H686" s="151"/>
      <c r="I686" s="151"/>
      <c r="J686" s="151"/>
      <c r="K686" s="152"/>
      <c r="L686" s="153"/>
      <c r="M686" s="152"/>
      <c r="N686" s="153"/>
      <c r="O686" s="152"/>
      <c r="P686" s="152"/>
      <c r="Q686" s="154"/>
      <c r="R686" s="154"/>
      <c r="S686" s="152"/>
      <c r="T686" s="152"/>
      <c r="U686" s="152"/>
      <c r="V686" s="152"/>
      <c r="W686" s="152"/>
      <c r="X686" s="152"/>
      <c r="Y686" s="152"/>
      <c r="Z686" s="155"/>
      <c r="AA686" s="155"/>
      <c r="AB686" s="155"/>
      <c r="AC686" s="151"/>
      <c r="AD686" s="156"/>
      <c r="AE686" s="157"/>
      <c r="AF686" s="152"/>
      <c r="AG686" s="152"/>
      <c r="AH686" s="152"/>
      <c r="AI686" s="152"/>
      <c r="AJ686" s="152"/>
      <c r="AK686" s="152"/>
      <c r="AL686" s="152"/>
      <c r="AM686" s="152"/>
      <c r="AN686" s="152"/>
      <c r="AO686" s="152"/>
      <c r="AP686" s="152"/>
      <c r="AQ686" s="152"/>
      <c r="AR686" s="152"/>
      <c r="AS686" s="152"/>
      <c r="AT686" s="152"/>
      <c r="AU686" s="152"/>
      <c r="AV686" s="11"/>
      <c r="AW686" s="11"/>
      <c r="AX686" s="11"/>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5"/>
      <c r="DV686" s="15"/>
      <c r="DW686" s="15"/>
      <c r="DX686" s="15"/>
    </row>
    <row r="687" spans="1:128" ht="17.25" customHeight="1">
      <c r="A687" s="150"/>
      <c r="B687" s="277" t="str">
        <f>+CONCATENATE(LEFT(B685,LEN(B685)-1),VALUE(RIGHT(B685,1))+1)</f>
        <v>A.II.10.4</v>
      </c>
      <c r="C687" s="277" t="s">
        <v>640</v>
      </c>
      <c r="D687" s="303"/>
      <c r="E687" s="325"/>
      <c r="F687" s="151" t="s">
        <v>534</v>
      </c>
      <c r="G687" s="151"/>
      <c r="H687" s="151"/>
      <c r="I687" s="151"/>
      <c r="J687" s="151"/>
      <c r="K687" s="152"/>
      <c r="L687" s="153"/>
      <c r="M687" s="152"/>
      <c r="N687" s="153"/>
      <c r="O687" s="152"/>
      <c r="P687" s="152"/>
      <c r="Q687" s="154"/>
      <c r="R687" s="154"/>
      <c r="S687" s="152"/>
      <c r="T687" s="152"/>
      <c r="U687" s="152"/>
      <c r="V687" s="152"/>
      <c r="W687" s="152"/>
      <c r="X687" s="152"/>
      <c r="Y687" s="152"/>
      <c r="Z687" s="155"/>
      <c r="AA687" s="155"/>
      <c r="AB687" s="155"/>
      <c r="AC687" s="151"/>
      <c r="AD687" s="156"/>
      <c r="AE687" s="157"/>
      <c r="AF687" s="152"/>
      <c r="AG687" s="152"/>
      <c r="AH687" s="152"/>
      <c r="AI687" s="152"/>
      <c r="AJ687" s="152"/>
      <c r="AK687" s="152"/>
      <c r="AL687" s="152"/>
      <c r="AM687" s="152"/>
      <c r="AN687" s="152"/>
      <c r="AO687" s="152"/>
      <c r="AP687" s="152"/>
      <c r="AQ687" s="152"/>
      <c r="AR687" s="152"/>
      <c r="AS687" s="152"/>
      <c r="AT687" s="152"/>
      <c r="AU687" s="152"/>
      <c r="AV687" s="11"/>
      <c r="AW687" s="11"/>
      <c r="AX687" s="11"/>
      <c r="AY687" s="15"/>
      <c r="AZ687" s="15"/>
      <c r="BA687" s="15"/>
      <c r="BB687" s="15"/>
      <c r="BC687" s="15"/>
      <c r="BD687" s="15"/>
      <c r="BE687" s="15"/>
      <c r="BF687" s="15"/>
      <c r="BG687" s="15"/>
      <c r="BH687" s="15"/>
      <c r="BI687" s="15"/>
      <c r="BJ687" s="15"/>
      <c r="BK687" s="15"/>
      <c r="BL687" s="15"/>
      <c r="BM687" s="15"/>
      <c r="BN687" s="15"/>
      <c r="BO687" s="15"/>
      <c r="BP687" s="15"/>
      <c r="BQ687" s="15"/>
      <c r="BR687" s="15"/>
      <c r="BS687" s="15"/>
      <c r="BT687" s="15"/>
      <c r="BU687" s="15"/>
      <c r="BV687" s="15"/>
      <c r="BW687" s="15"/>
      <c r="BX687" s="15"/>
      <c r="BY687" s="15"/>
      <c r="BZ687" s="15"/>
      <c r="CA687" s="15"/>
      <c r="CB687" s="15"/>
      <c r="CC687" s="15"/>
      <c r="CD687" s="15"/>
      <c r="CE687" s="15"/>
      <c r="CF687" s="15"/>
      <c r="CG687" s="15"/>
      <c r="CH687" s="15"/>
      <c r="CI687" s="15"/>
      <c r="CJ687" s="15"/>
      <c r="CK687" s="15"/>
      <c r="CL687" s="15"/>
      <c r="CM687" s="15"/>
      <c r="CN687" s="15"/>
      <c r="CO687" s="15"/>
      <c r="CP687" s="15"/>
      <c r="CQ687" s="15"/>
      <c r="CR687" s="15"/>
      <c r="CS687" s="15"/>
      <c r="CT687" s="15"/>
      <c r="CU687" s="15"/>
      <c r="CV687" s="15"/>
      <c r="CW687" s="15"/>
      <c r="CX687" s="15"/>
      <c r="CY687" s="15"/>
      <c r="CZ687" s="15"/>
      <c r="DA687" s="15"/>
      <c r="DB687" s="15"/>
      <c r="DC687" s="15"/>
      <c r="DD687" s="15"/>
      <c r="DE687" s="15"/>
      <c r="DF687" s="15"/>
      <c r="DG687" s="15"/>
      <c r="DH687" s="15"/>
      <c r="DI687" s="15"/>
      <c r="DJ687" s="15"/>
      <c r="DK687" s="15"/>
      <c r="DL687" s="15"/>
      <c r="DM687" s="15"/>
      <c r="DN687" s="15"/>
      <c r="DO687" s="15"/>
      <c r="DP687" s="15"/>
      <c r="DQ687" s="15"/>
      <c r="DR687" s="15"/>
      <c r="DS687" s="15"/>
      <c r="DT687" s="15"/>
      <c r="DU687" s="15"/>
      <c r="DV687" s="15"/>
      <c r="DW687" s="15"/>
      <c r="DX687" s="15"/>
    </row>
    <row r="688" spans="1:128" ht="51" customHeight="1">
      <c r="A688" s="150"/>
      <c r="B688" s="288"/>
      <c r="C688" s="324" t="s">
        <v>641</v>
      </c>
      <c r="D688" s="290"/>
      <c r="E688" s="287"/>
      <c r="F688" s="151" t="s">
        <v>534</v>
      </c>
      <c r="G688" s="151"/>
      <c r="H688" s="151"/>
      <c r="I688" s="151"/>
      <c r="J688" s="151"/>
      <c r="K688" s="152"/>
      <c r="L688" s="153"/>
      <c r="M688" s="152"/>
      <c r="N688" s="153"/>
      <c r="O688" s="152"/>
      <c r="P688" s="152"/>
      <c r="Q688" s="154"/>
      <c r="R688" s="154"/>
      <c r="S688" s="152"/>
      <c r="T688" s="152"/>
      <c r="U688" s="152"/>
      <c r="V688" s="152"/>
      <c r="W688" s="152"/>
      <c r="X688" s="152"/>
      <c r="Y688" s="152"/>
      <c r="Z688" s="155"/>
      <c r="AA688" s="155"/>
      <c r="AB688" s="155"/>
      <c r="AC688" s="151"/>
      <c r="AD688" s="156"/>
      <c r="AE688" s="157"/>
      <c r="AF688" s="152"/>
      <c r="AG688" s="152"/>
      <c r="AH688" s="152"/>
      <c r="AI688" s="152"/>
      <c r="AJ688" s="152"/>
      <c r="AK688" s="152"/>
      <c r="AL688" s="152"/>
      <c r="AM688" s="152"/>
      <c r="AN688" s="152"/>
      <c r="AO688" s="152"/>
      <c r="AP688" s="152"/>
      <c r="AQ688" s="152"/>
      <c r="AR688" s="152"/>
      <c r="AS688" s="152"/>
      <c r="AT688" s="152"/>
      <c r="AU688" s="152"/>
      <c r="AV688" s="11"/>
      <c r="AW688" s="11"/>
      <c r="AX688" s="11"/>
      <c r="AY688" s="15"/>
      <c r="AZ688" s="15"/>
      <c r="BA688" s="15"/>
      <c r="BB688" s="15"/>
      <c r="BC688" s="15"/>
      <c r="BD688" s="15"/>
      <c r="BE688" s="15"/>
      <c r="BF688" s="15"/>
      <c r="BG688" s="15"/>
      <c r="BH688" s="15"/>
      <c r="BI688" s="15"/>
      <c r="BJ688" s="15"/>
      <c r="BK688" s="15"/>
      <c r="BL688" s="15"/>
      <c r="BM688" s="15"/>
      <c r="BN688" s="15"/>
      <c r="BO688" s="15"/>
      <c r="BP688" s="15"/>
      <c r="BQ688" s="15"/>
      <c r="BR688" s="15"/>
      <c r="BS688" s="15"/>
      <c r="BT688" s="15"/>
      <c r="BU688" s="15"/>
      <c r="BV688" s="15"/>
      <c r="BW688" s="15"/>
      <c r="BX688" s="15"/>
      <c r="BY688" s="15"/>
      <c r="BZ688" s="15"/>
      <c r="CA688" s="15"/>
      <c r="CB688" s="15"/>
      <c r="CC688" s="15"/>
      <c r="CD688" s="15"/>
      <c r="CE688" s="15"/>
      <c r="CF688" s="15"/>
      <c r="CG688" s="15"/>
      <c r="CH688" s="15"/>
      <c r="CI688" s="15"/>
      <c r="CJ688" s="15"/>
      <c r="CK688" s="15"/>
      <c r="CL688" s="15"/>
      <c r="CM688" s="15"/>
      <c r="CN688" s="15"/>
      <c r="CO688" s="15"/>
      <c r="CP688" s="15"/>
      <c r="CQ688" s="15"/>
      <c r="CR688" s="15"/>
      <c r="CS688" s="15"/>
      <c r="CT688" s="15"/>
      <c r="CU688" s="15"/>
      <c r="CV688" s="15"/>
      <c r="CW688" s="15"/>
      <c r="CX688" s="15"/>
      <c r="CY688" s="15"/>
      <c r="CZ688" s="15"/>
      <c r="DA688" s="15"/>
      <c r="DB688" s="15"/>
      <c r="DC688" s="15"/>
      <c r="DD688" s="15"/>
      <c r="DE688" s="15"/>
      <c r="DF688" s="15"/>
      <c r="DG688" s="15"/>
      <c r="DH688" s="15"/>
      <c r="DI688" s="15"/>
      <c r="DJ688" s="15"/>
      <c r="DK688" s="15"/>
      <c r="DL688" s="15"/>
      <c r="DM688" s="15"/>
      <c r="DN688" s="15"/>
      <c r="DO688" s="15"/>
      <c r="DP688" s="15"/>
      <c r="DQ688" s="15"/>
      <c r="DR688" s="15"/>
      <c r="DS688" s="15"/>
      <c r="DT688" s="15"/>
      <c r="DU688" s="15"/>
      <c r="DV688" s="15"/>
      <c r="DW688" s="15"/>
      <c r="DX688" s="15"/>
    </row>
    <row r="689" spans="1:128" ht="17.25" customHeight="1">
      <c r="A689" s="150"/>
      <c r="B689" s="311" t="str">
        <f>CONCATENATE(B687,".1")</f>
        <v>A.II.10.4.1</v>
      </c>
      <c r="C689" s="306" t="s">
        <v>646</v>
      </c>
      <c r="D689" s="296"/>
      <c r="E689" s="294"/>
      <c r="F689" s="151" t="s">
        <v>534</v>
      </c>
      <c r="G689" s="151"/>
      <c r="H689" s="151"/>
      <c r="I689" s="151"/>
      <c r="J689" s="151"/>
      <c r="K689" s="152"/>
      <c r="L689" s="153"/>
      <c r="M689" s="152"/>
      <c r="N689" s="153"/>
      <c r="O689" s="152"/>
      <c r="P689" s="152"/>
      <c r="Q689" s="154"/>
      <c r="R689" s="154"/>
      <c r="S689" s="152"/>
      <c r="T689" s="152"/>
      <c r="U689" s="152"/>
      <c r="V689" s="152"/>
      <c r="W689" s="152"/>
      <c r="X689" s="152"/>
      <c r="Y689" s="152"/>
      <c r="Z689" s="155"/>
      <c r="AA689" s="155"/>
      <c r="AB689" s="155"/>
      <c r="AC689" s="151"/>
      <c r="AD689" s="156"/>
      <c r="AE689" s="157"/>
      <c r="AF689" s="152"/>
      <c r="AG689" s="152"/>
      <c r="AH689" s="152"/>
      <c r="AI689" s="152"/>
      <c r="AJ689" s="152"/>
      <c r="AK689" s="152"/>
      <c r="AL689" s="152"/>
      <c r="AM689" s="152"/>
      <c r="AN689" s="152"/>
      <c r="AO689" s="152"/>
      <c r="AP689" s="152"/>
      <c r="AQ689" s="152"/>
      <c r="AR689" s="152"/>
      <c r="AS689" s="152"/>
      <c r="AT689" s="152"/>
      <c r="AU689" s="152"/>
      <c r="AV689" s="11"/>
      <c r="AW689" s="11"/>
      <c r="AX689" s="11"/>
      <c r="AY689" s="15"/>
      <c r="AZ689" s="15"/>
      <c r="BA689" s="15"/>
      <c r="BB689" s="15"/>
      <c r="BC689" s="15"/>
      <c r="BD689" s="15"/>
      <c r="BE689" s="15"/>
      <c r="BF689" s="15"/>
      <c r="BG689" s="15"/>
      <c r="BH689" s="15"/>
      <c r="BI689" s="15"/>
      <c r="BJ689" s="15"/>
      <c r="BK689" s="15"/>
      <c r="BL689" s="15"/>
      <c r="BM689" s="15"/>
      <c r="BN689" s="15"/>
      <c r="BO689" s="15"/>
      <c r="BP689" s="15"/>
      <c r="BQ689" s="15"/>
      <c r="BR689" s="15"/>
      <c r="BS689" s="15"/>
      <c r="BT689" s="15"/>
      <c r="BU689" s="15"/>
      <c r="BV689" s="15"/>
      <c r="BW689" s="15"/>
      <c r="BX689" s="15"/>
      <c r="BY689" s="15"/>
      <c r="BZ689" s="15"/>
      <c r="CA689" s="15"/>
      <c r="CB689" s="15"/>
      <c r="CC689" s="15"/>
      <c r="CD689" s="15"/>
      <c r="CE689" s="15"/>
      <c r="CF689" s="15"/>
      <c r="CG689" s="15"/>
      <c r="CH689" s="15"/>
      <c r="CI689" s="15"/>
      <c r="CJ689" s="15"/>
      <c r="CK689" s="15"/>
      <c r="CL689" s="15"/>
      <c r="CM689" s="15"/>
      <c r="CN689" s="15"/>
      <c r="CO689" s="15"/>
      <c r="CP689" s="15"/>
      <c r="CQ689" s="15"/>
      <c r="CR689" s="15"/>
      <c r="CS689" s="15"/>
      <c r="CT689" s="15"/>
      <c r="CU689" s="15"/>
      <c r="CV689" s="15"/>
      <c r="CW689" s="15"/>
      <c r="CX689" s="15"/>
      <c r="CY689" s="15"/>
      <c r="CZ689" s="15"/>
      <c r="DA689" s="15"/>
      <c r="DB689" s="15"/>
      <c r="DC689" s="15"/>
      <c r="DD689" s="15"/>
      <c r="DE689" s="15"/>
      <c r="DF689" s="15"/>
      <c r="DG689" s="15"/>
      <c r="DH689" s="15"/>
      <c r="DI689" s="15"/>
      <c r="DJ689" s="15"/>
      <c r="DK689" s="15"/>
      <c r="DL689" s="15"/>
      <c r="DM689" s="15"/>
      <c r="DN689" s="15"/>
      <c r="DO689" s="15"/>
      <c r="DP689" s="15"/>
      <c r="DQ689" s="15"/>
      <c r="DR689" s="15"/>
      <c r="DS689" s="15"/>
      <c r="DT689" s="15"/>
      <c r="DU689" s="15"/>
      <c r="DV689" s="15"/>
      <c r="DW689" s="15"/>
      <c r="DX689" s="15"/>
    </row>
    <row r="690" spans="1:128" ht="17.25" customHeight="1">
      <c r="A690" s="150"/>
      <c r="B690" s="313" t="str">
        <f>CONCATENATE(B689,".1")</f>
        <v>A.II.10.4.1.1</v>
      </c>
      <c r="C690" s="306" t="s">
        <v>751</v>
      </c>
      <c r="D690" s="296"/>
      <c r="E690" s="294"/>
      <c r="F690" s="151" t="s">
        <v>534</v>
      </c>
      <c r="G690" s="151"/>
      <c r="H690" s="151"/>
      <c r="I690" s="151"/>
      <c r="J690" s="151"/>
      <c r="K690" s="152"/>
      <c r="L690" s="153"/>
      <c r="M690" s="152"/>
      <c r="N690" s="153"/>
      <c r="O690" s="152"/>
      <c r="P690" s="152"/>
      <c r="Q690" s="154"/>
      <c r="R690" s="154"/>
      <c r="S690" s="152"/>
      <c r="T690" s="152"/>
      <c r="U690" s="152"/>
      <c r="V690" s="152"/>
      <c r="W690" s="152"/>
      <c r="X690" s="152"/>
      <c r="Y690" s="152"/>
      <c r="Z690" s="155"/>
      <c r="AA690" s="155"/>
      <c r="AB690" s="155"/>
      <c r="AC690" s="151"/>
      <c r="AD690" s="156"/>
      <c r="AE690" s="157"/>
      <c r="AF690" s="152"/>
      <c r="AG690" s="152"/>
      <c r="AH690" s="152"/>
      <c r="AI690" s="152"/>
      <c r="AJ690" s="152"/>
      <c r="AK690" s="152"/>
      <c r="AL690" s="152"/>
      <c r="AM690" s="152"/>
      <c r="AN690" s="152"/>
      <c r="AO690" s="152"/>
      <c r="AP690" s="152"/>
      <c r="AQ690" s="152"/>
      <c r="AR690" s="152"/>
      <c r="AS690" s="152"/>
      <c r="AT690" s="152"/>
      <c r="AU690" s="152"/>
      <c r="AV690" s="11"/>
      <c r="AW690" s="11"/>
      <c r="AX690" s="11"/>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s="15"/>
      <c r="CJ690" s="15"/>
      <c r="CK690" s="15"/>
      <c r="CL690" s="15"/>
      <c r="CM690" s="15"/>
      <c r="CN690" s="15"/>
      <c r="CO690" s="15"/>
      <c r="CP690" s="15"/>
      <c r="CQ690" s="15"/>
      <c r="CR690" s="15"/>
      <c r="CS690" s="15"/>
      <c r="CT690" s="15"/>
      <c r="CU690" s="15"/>
      <c r="CV690" s="15"/>
      <c r="CW690" s="15"/>
      <c r="CX690" s="15"/>
      <c r="CY690" s="15"/>
      <c r="CZ690" s="15"/>
      <c r="DA690" s="15"/>
      <c r="DB690" s="15"/>
      <c r="DC690" s="15"/>
      <c r="DD690" s="15"/>
      <c r="DE690" s="15"/>
      <c r="DF690" s="15"/>
      <c r="DG690" s="15"/>
      <c r="DH690" s="15"/>
      <c r="DI690" s="15"/>
      <c r="DJ690" s="15"/>
      <c r="DK690" s="15"/>
      <c r="DL690" s="15"/>
      <c r="DM690" s="15"/>
      <c r="DN690" s="15"/>
      <c r="DO690" s="15"/>
      <c r="DP690" s="15"/>
      <c r="DQ690" s="15"/>
      <c r="DR690" s="15"/>
      <c r="DS690" s="15"/>
      <c r="DT690" s="15"/>
      <c r="DU690" s="15"/>
      <c r="DV690" s="15"/>
      <c r="DW690" s="15"/>
      <c r="DX690" s="15"/>
    </row>
    <row r="691" spans="1:128" ht="18">
      <c r="A691" s="150"/>
      <c r="B691" s="319" t="str">
        <f>CONCATENATE(B690,".1")</f>
        <v>A.II.10.4.1.1.1</v>
      </c>
      <c r="C691" s="291" t="s">
        <v>909</v>
      </c>
      <c r="D691" s="296" t="s">
        <v>608</v>
      </c>
      <c r="E691" s="294">
        <v>4</v>
      </c>
      <c r="F691" s="151" t="s">
        <v>939</v>
      </c>
      <c r="G691" s="151"/>
      <c r="H691" s="151"/>
      <c r="I691" s="151"/>
      <c r="J691" s="151"/>
      <c r="K691" s="152"/>
      <c r="L691" s="153"/>
      <c r="M691" s="152"/>
      <c r="N691" s="153"/>
      <c r="O691" s="152"/>
      <c r="P691" s="152"/>
      <c r="Q691" s="154"/>
      <c r="R691" s="154"/>
      <c r="S691" s="152"/>
      <c r="T691" s="152"/>
      <c r="U691" s="152"/>
      <c r="V691" s="152"/>
      <c r="W691" s="152"/>
      <c r="X691" s="152"/>
      <c r="Y691" s="152"/>
      <c r="Z691" s="155"/>
      <c r="AA691" s="155"/>
      <c r="AB691" s="155"/>
      <c r="AC691" s="151"/>
      <c r="AD691" s="156"/>
      <c r="AE691" s="157"/>
      <c r="AF691" s="152"/>
      <c r="AG691" s="152"/>
      <c r="AH691" s="152"/>
      <c r="AI691" s="152"/>
      <c r="AJ691" s="152"/>
      <c r="AK691" s="152"/>
      <c r="AL691" s="152"/>
      <c r="AM691" s="152"/>
      <c r="AN691" s="152"/>
      <c r="AO691" s="152"/>
      <c r="AP691" s="152"/>
      <c r="AQ691" s="152"/>
      <c r="AR691" s="152"/>
      <c r="AS691" s="152"/>
      <c r="AT691" s="152"/>
      <c r="AU691" s="152"/>
      <c r="AV691" s="11"/>
      <c r="AW691" s="11"/>
      <c r="AX691" s="11"/>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15"/>
      <c r="BY691" s="15"/>
      <c r="BZ691" s="15"/>
      <c r="CA691" s="15"/>
      <c r="CB691" s="15"/>
      <c r="CC691" s="15"/>
      <c r="CD691" s="15"/>
      <c r="CE691" s="15"/>
      <c r="CF691" s="15"/>
      <c r="CG691" s="15"/>
      <c r="CH691" s="15"/>
      <c r="CI691" s="15"/>
      <c r="CJ691" s="15"/>
      <c r="CK691" s="15"/>
      <c r="CL691" s="15"/>
      <c r="CM691" s="15"/>
      <c r="CN691" s="15"/>
      <c r="CO691" s="15"/>
      <c r="CP691" s="15"/>
      <c r="CQ691" s="15"/>
      <c r="CR691" s="15"/>
      <c r="CS691" s="15"/>
      <c r="CT691" s="15"/>
      <c r="CU691" s="15"/>
      <c r="CV691" s="15"/>
      <c r="CW691" s="15"/>
      <c r="CX691" s="15"/>
      <c r="CY691" s="15"/>
      <c r="CZ691" s="15"/>
      <c r="DA691" s="15"/>
      <c r="DB691" s="15"/>
      <c r="DC691" s="15"/>
      <c r="DD691" s="15"/>
      <c r="DE691" s="15"/>
      <c r="DF691" s="15"/>
      <c r="DG691" s="15"/>
      <c r="DH691" s="15"/>
      <c r="DI691" s="15"/>
      <c r="DJ691" s="15"/>
      <c r="DK691" s="15"/>
      <c r="DL691" s="15"/>
      <c r="DM691" s="15"/>
      <c r="DN691" s="15"/>
      <c r="DO691" s="15"/>
      <c r="DP691" s="15"/>
      <c r="DQ691" s="15"/>
      <c r="DR691" s="15"/>
      <c r="DS691" s="15"/>
      <c r="DT691" s="15"/>
      <c r="DU691" s="15"/>
      <c r="DV691" s="15"/>
      <c r="DW691" s="15"/>
      <c r="DX691" s="15"/>
    </row>
    <row r="692" spans="1:128" ht="17.25" customHeight="1">
      <c r="A692" s="150"/>
      <c r="B692" s="313" t="str">
        <f>+CONCATENATE(LEFT(B690,LEN(B690)-1),VALUE(RIGHT(B690,1))+1)</f>
        <v>A.II.10.4.1.2</v>
      </c>
      <c r="C692" s="306" t="s">
        <v>684</v>
      </c>
      <c r="D692" s="296"/>
      <c r="E692" s="294"/>
      <c r="F692" s="151" t="s">
        <v>534</v>
      </c>
      <c r="G692" s="151"/>
      <c r="H692" s="151"/>
      <c r="I692" s="151"/>
      <c r="J692" s="151"/>
      <c r="K692" s="152"/>
      <c r="L692" s="153"/>
      <c r="M692" s="152"/>
      <c r="N692" s="153"/>
      <c r="O692" s="152"/>
      <c r="P692" s="152"/>
      <c r="Q692" s="154"/>
      <c r="R692" s="154"/>
      <c r="S692" s="152"/>
      <c r="T692" s="152"/>
      <c r="U692" s="152"/>
      <c r="V692" s="152"/>
      <c r="W692" s="152"/>
      <c r="X692" s="152"/>
      <c r="Y692" s="152"/>
      <c r="Z692" s="155"/>
      <c r="AA692" s="155"/>
      <c r="AB692" s="155"/>
      <c r="AC692" s="151"/>
      <c r="AD692" s="156"/>
      <c r="AE692" s="157"/>
      <c r="AF692" s="152"/>
      <c r="AG692" s="152"/>
      <c r="AH692" s="152"/>
      <c r="AI692" s="152"/>
      <c r="AJ692" s="152"/>
      <c r="AK692" s="152"/>
      <c r="AL692" s="152"/>
      <c r="AM692" s="152"/>
      <c r="AN692" s="152"/>
      <c r="AO692" s="152"/>
      <c r="AP692" s="152"/>
      <c r="AQ692" s="152"/>
      <c r="AR692" s="152"/>
      <c r="AS692" s="152"/>
      <c r="AT692" s="152"/>
      <c r="AU692" s="152"/>
      <c r="AV692" s="11"/>
      <c r="AW692" s="11"/>
      <c r="AX692" s="11"/>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s="15"/>
      <c r="CJ692" s="15"/>
      <c r="CK692" s="15"/>
      <c r="CL692" s="15"/>
      <c r="CM692" s="15"/>
      <c r="CN692" s="15"/>
      <c r="CO692" s="15"/>
      <c r="CP692" s="15"/>
      <c r="CQ692" s="15"/>
      <c r="CR692" s="15"/>
      <c r="CS692" s="15"/>
      <c r="CT692" s="15"/>
      <c r="CU692" s="15"/>
      <c r="CV692" s="15"/>
      <c r="CW692" s="15"/>
      <c r="CX692" s="15"/>
      <c r="CY692" s="15"/>
      <c r="CZ692" s="15"/>
      <c r="DA692" s="15"/>
      <c r="DB692" s="15"/>
      <c r="DC692" s="15"/>
      <c r="DD692" s="15"/>
      <c r="DE692" s="15"/>
      <c r="DF692" s="15"/>
      <c r="DG692" s="15"/>
      <c r="DH692" s="15"/>
      <c r="DI692" s="15"/>
      <c r="DJ692" s="15"/>
      <c r="DK692" s="15"/>
      <c r="DL692" s="15"/>
      <c r="DM692" s="15"/>
      <c r="DN692" s="15"/>
      <c r="DO692" s="15"/>
      <c r="DP692" s="15"/>
      <c r="DQ692" s="15"/>
      <c r="DR692" s="15"/>
      <c r="DS692" s="15"/>
      <c r="DT692" s="15"/>
      <c r="DU692" s="15"/>
      <c r="DV692" s="15"/>
      <c r="DW692" s="15"/>
      <c r="DX692" s="15"/>
    </row>
    <row r="693" spans="1:128" ht="18">
      <c r="A693" s="150"/>
      <c r="B693" s="313" t="str">
        <f>CONCATENATE(B692,".1")</f>
        <v>A.II.10.4.1.2.1</v>
      </c>
      <c r="C693" s="291" t="s">
        <v>918</v>
      </c>
      <c r="D693" s="296" t="s">
        <v>608</v>
      </c>
      <c r="E693" s="294">
        <v>1</v>
      </c>
      <c r="F693" s="151" t="s">
        <v>537</v>
      </c>
      <c r="G693" s="151"/>
      <c r="H693" s="151"/>
      <c r="I693" s="151"/>
      <c r="J693" s="151"/>
      <c r="K693" s="152"/>
      <c r="L693" s="153"/>
      <c r="M693" s="152"/>
      <c r="N693" s="153"/>
      <c r="O693" s="152"/>
      <c r="P693" s="152"/>
      <c r="Q693" s="154"/>
      <c r="R693" s="154"/>
      <c r="S693" s="152"/>
      <c r="T693" s="152"/>
      <c r="U693" s="152"/>
      <c r="V693" s="152"/>
      <c r="W693" s="152"/>
      <c r="X693" s="152"/>
      <c r="Y693" s="152"/>
      <c r="Z693" s="155"/>
      <c r="AA693" s="155"/>
      <c r="AB693" s="155"/>
      <c r="AC693" s="151"/>
      <c r="AD693" s="156"/>
      <c r="AE693" s="157"/>
      <c r="AF693" s="152"/>
      <c r="AG693" s="152"/>
      <c r="AH693" s="152"/>
      <c r="AI693" s="152"/>
      <c r="AJ693" s="152"/>
      <c r="AK693" s="152"/>
      <c r="AL693" s="152"/>
      <c r="AM693" s="152"/>
      <c r="AN693" s="152"/>
      <c r="AO693" s="152"/>
      <c r="AP693" s="152"/>
      <c r="AQ693" s="152"/>
      <c r="AR693" s="152"/>
      <c r="AS693" s="152"/>
      <c r="AT693" s="152"/>
      <c r="AU693" s="152"/>
      <c r="AV693" s="11"/>
      <c r="AW693" s="11"/>
      <c r="AX693" s="11"/>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15"/>
      <c r="BY693" s="15"/>
      <c r="BZ693" s="15"/>
      <c r="CA693" s="15"/>
      <c r="CB693" s="15"/>
      <c r="CC693" s="15"/>
      <c r="CD693" s="15"/>
      <c r="CE693" s="15"/>
      <c r="CF693" s="15"/>
      <c r="CG693" s="15"/>
      <c r="CH693" s="15"/>
      <c r="CI693" s="15"/>
      <c r="CJ693" s="15"/>
      <c r="CK693" s="15"/>
      <c r="CL693" s="15"/>
      <c r="CM693" s="15"/>
      <c r="CN693" s="15"/>
      <c r="CO693" s="15"/>
      <c r="CP693" s="15"/>
      <c r="CQ693" s="15"/>
      <c r="CR693" s="15"/>
      <c r="CS693" s="15"/>
      <c r="CT693" s="15"/>
      <c r="CU693" s="15"/>
      <c r="CV693" s="15"/>
      <c r="CW693" s="15"/>
      <c r="CX693" s="15"/>
      <c r="CY693" s="15"/>
      <c r="CZ693" s="15"/>
      <c r="DA693" s="15"/>
      <c r="DB693" s="15"/>
      <c r="DC693" s="15"/>
      <c r="DD693" s="15"/>
      <c r="DE693" s="15"/>
      <c r="DF693" s="15"/>
      <c r="DG693" s="15"/>
      <c r="DH693" s="15"/>
      <c r="DI693" s="15"/>
      <c r="DJ693" s="15"/>
      <c r="DK693" s="15"/>
      <c r="DL693" s="15"/>
      <c r="DM693" s="15"/>
      <c r="DN693" s="15"/>
      <c r="DO693" s="15"/>
      <c r="DP693" s="15"/>
      <c r="DQ693" s="15"/>
      <c r="DR693" s="15"/>
      <c r="DS693" s="15"/>
      <c r="DT693" s="15"/>
      <c r="DU693" s="15"/>
      <c r="DV693" s="15"/>
      <c r="DW693" s="15"/>
      <c r="DX693" s="15"/>
    </row>
    <row r="694" spans="1:128" ht="18">
      <c r="A694" s="150"/>
      <c r="B694" s="313" t="str">
        <f>+CONCATENATE(LEFT(B693,LEN(B693)-1),VALUE(RIGHT(B693,1))+1)</f>
        <v>A.II.10.4.1.2.2</v>
      </c>
      <c r="C694" s="291" t="s">
        <v>950</v>
      </c>
      <c r="D694" s="296" t="s">
        <v>608</v>
      </c>
      <c r="E694" s="294">
        <v>1</v>
      </c>
      <c r="F694" s="151" t="s">
        <v>537</v>
      </c>
      <c r="G694" s="151"/>
      <c r="H694" s="151"/>
      <c r="I694" s="151"/>
      <c r="J694" s="151"/>
      <c r="K694" s="152"/>
      <c r="L694" s="153"/>
      <c r="M694" s="152"/>
      <c r="N694" s="153"/>
      <c r="O694" s="152"/>
      <c r="P694" s="152"/>
      <c r="Q694" s="154"/>
      <c r="R694" s="154"/>
      <c r="S694" s="152"/>
      <c r="T694" s="152"/>
      <c r="U694" s="152"/>
      <c r="V694" s="152"/>
      <c r="W694" s="152"/>
      <c r="X694" s="152"/>
      <c r="Y694" s="152"/>
      <c r="Z694" s="155"/>
      <c r="AA694" s="155"/>
      <c r="AB694" s="155"/>
      <c r="AC694" s="151"/>
      <c r="AD694" s="156"/>
      <c r="AE694" s="157"/>
      <c r="AF694" s="152"/>
      <c r="AG694" s="152"/>
      <c r="AH694" s="152"/>
      <c r="AI694" s="152"/>
      <c r="AJ694" s="152"/>
      <c r="AK694" s="152"/>
      <c r="AL694" s="152"/>
      <c r="AM694" s="152"/>
      <c r="AN694" s="152"/>
      <c r="AO694" s="152"/>
      <c r="AP694" s="152"/>
      <c r="AQ694" s="152"/>
      <c r="AR694" s="152"/>
      <c r="AS694" s="152"/>
      <c r="AT694" s="152"/>
      <c r="AU694" s="152"/>
      <c r="AV694" s="11"/>
      <c r="AW694" s="11"/>
      <c r="AX694" s="11"/>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5"/>
      <c r="DV694" s="15"/>
      <c r="DW694" s="15"/>
      <c r="DX694" s="15"/>
    </row>
    <row r="695" spans="1:128" ht="18">
      <c r="A695" s="150"/>
      <c r="B695" s="313" t="str">
        <f>+CONCATENATE(LEFT(B694,LEN(B694)-1),VALUE(RIGHT(B694,1))+1)</f>
        <v>A.II.10.4.1.2.3</v>
      </c>
      <c r="C695" s="291" t="s">
        <v>919</v>
      </c>
      <c r="D695" s="296" t="s">
        <v>608</v>
      </c>
      <c r="E695" s="294">
        <v>1</v>
      </c>
      <c r="F695" s="151" t="s">
        <v>537</v>
      </c>
      <c r="G695" s="151"/>
      <c r="H695" s="151"/>
      <c r="I695" s="151"/>
      <c r="J695" s="151"/>
      <c r="K695" s="152"/>
      <c r="L695" s="153"/>
      <c r="M695" s="152"/>
      <c r="N695" s="153"/>
      <c r="O695" s="152"/>
      <c r="P695" s="152"/>
      <c r="Q695" s="154"/>
      <c r="R695" s="154"/>
      <c r="S695" s="152"/>
      <c r="T695" s="152"/>
      <c r="U695" s="152"/>
      <c r="V695" s="152"/>
      <c r="W695" s="152"/>
      <c r="X695" s="152"/>
      <c r="Y695" s="152"/>
      <c r="Z695" s="155"/>
      <c r="AA695" s="155"/>
      <c r="AB695" s="155"/>
      <c r="AC695" s="151"/>
      <c r="AD695" s="156"/>
      <c r="AE695" s="157"/>
      <c r="AF695" s="152"/>
      <c r="AG695" s="152"/>
      <c r="AH695" s="152"/>
      <c r="AI695" s="152"/>
      <c r="AJ695" s="152"/>
      <c r="AK695" s="152"/>
      <c r="AL695" s="152"/>
      <c r="AM695" s="152"/>
      <c r="AN695" s="152"/>
      <c r="AO695" s="152"/>
      <c r="AP695" s="152"/>
      <c r="AQ695" s="152"/>
      <c r="AR695" s="152"/>
      <c r="AS695" s="152"/>
      <c r="AT695" s="152"/>
      <c r="AU695" s="152"/>
      <c r="AV695" s="11"/>
      <c r="AW695" s="11"/>
      <c r="AX695" s="11"/>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15"/>
      <c r="BY695" s="15"/>
      <c r="BZ695" s="15"/>
      <c r="CA695" s="15"/>
      <c r="CB695" s="15"/>
      <c r="CC695" s="15"/>
      <c r="CD695" s="15"/>
      <c r="CE695" s="15"/>
      <c r="CF695" s="15"/>
      <c r="CG695" s="15"/>
      <c r="CH695" s="15"/>
      <c r="CI695" s="15"/>
      <c r="CJ695" s="15"/>
      <c r="CK695" s="15"/>
      <c r="CL695" s="15"/>
      <c r="CM695" s="15"/>
      <c r="CN695" s="15"/>
      <c r="CO695" s="15"/>
      <c r="CP695" s="15"/>
      <c r="CQ695" s="15"/>
      <c r="CR695" s="15"/>
      <c r="CS695" s="15"/>
      <c r="CT695" s="15"/>
      <c r="CU695" s="15"/>
      <c r="CV695" s="15"/>
      <c r="CW695" s="15"/>
      <c r="CX695" s="15"/>
      <c r="CY695" s="15"/>
      <c r="CZ695" s="15"/>
      <c r="DA695" s="15"/>
      <c r="DB695" s="15"/>
      <c r="DC695" s="15"/>
      <c r="DD695" s="15"/>
      <c r="DE695" s="15"/>
      <c r="DF695" s="15"/>
      <c r="DG695" s="15"/>
      <c r="DH695" s="15"/>
      <c r="DI695" s="15"/>
      <c r="DJ695" s="15"/>
      <c r="DK695" s="15"/>
      <c r="DL695" s="15"/>
      <c r="DM695" s="15"/>
      <c r="DN695" s="15"/>
      <c r="DO695" s="15"/>
      <c r="DP695" s="15"/>
      <c r="DQ695" s="15"/>
      <c r="DR695" s="15"/>
      <c r="DS695" s="15"/>
      <c r="DT695" s="15"/>
      <c r="DU695" s="15"/>
      <c r="DV695" s="15"/>
      <c r="DW695" s="15"/>
      <c r="DX695" s="15"/>
    </row>
    <row r="696" spans="1:128" ht="18">
      <c r="A696" s="150"/>
      <c r="B696" s="292" t="str">
        <f>CONCATENATE(B689,".2")</f>
        <v>A.II.10.4.1.2</v>
      </c>
      <c r="C696" s="291" t="s">
        <v>942</v>
      </c>
      <c r="D696" s="290" t="s">
        <v>608</v>
      </c>
      <c r="E696" s="287">
        <v>1</v>
      </c>
      <c r="F696" s="151" t="s">
        <v>939</v>
      </c>
      <c r="G696" s="151" t="s">
        <v>384</v>
      </c>
      <c r="H696" s="151">
        <v>626.6</v>
      </c>
      <c r="I696" s="230" t="s">
        <v>380</v>
      </c>
      <c r="J696" s="151"/>
      <c r="K696" s="152"/>
      <c r="L696" s="153"/>
      <c r="M696" s="152"/>
      <c r="N696" s="153"/>
      <c r="O696" s="152">
        <v>70</v>
      </c>
      <c r="P696" s="152">
        <v>75</v>
      </c>
      <c r="Q696" s="154"/>
      <c r="R696" s="154"/>
      <c r="S696" s="152"/>
      <c r="T696" s="152"/>
      <c r="U696" s="152"/>
      <c r="V696" s="152"/>
      <c r="W696" s="152"/>
      <c r="X696" s="152"/>
      <c r="Y696" s="152"/>
      <c r="Z696" s="155"/>
      <c r="AA696" s="155"/>
      <c r="AB696" s="155"/>
      <c r="AC696" s="151"/>
      <c r="AD696" s="156"/>
      <c r="AE696" s="157"/>
      <c r="AF696" s="152"/>
      <c r="AG696" s="152"/>
      <c r="AH696" s="152"/>
      <c r="AI696" s="152"/>
      <c r="AJ696" s="152"/>
      <c r="AK696" s="152"/>
      <c r="AL696" s="152"/>
      <c r="AM696" s="152"/>
      <c r="AN696" s="152"/>
      <c r="AO696" s="152"/>
      <c r="AP696" s="152"/>
      <c r="AQ696" s="152"/>
      <c r="AR696" s="152"/>
      <c r="AS696" s="152"/>
      <c r="AT696" s="152"/>
      <c r="AU696" s="152"/>
      <c r="AV696" s="11"/>
      <c r="AW696" s="11"/>
      <c r="AX696" s="11"/>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c r="DL696" s="15"/>
      <c r="DM696" s="15"/>
      <c r="DN696" s="15"/>
      <c r="DO696" s="15"/>
      <c r="DP696" s="15"/>
      <c r="DQ696" s="15"/>
      <c r="DR696" s="15"/>
      <c r="DS696" s="15"/>
      <c r="DT696" s="15"/>
      <c r="DU696" s="15"/>
      <c r="DV696" s="15"/>
      <c r="DW696" s="15"/>
      <c r="DX696" s="15"/>
    </row>
    <row r="697" spans="1:128" ht="17.25" customHeight="1">
      <c r="A697" s="150"/>
      <c r="B697" s="305" t="str">
        <f>CONCATENATE(B689,".3")</f>
        <v>A.II.10.4.1.3</v>
      </c>
      <c r="C697" s="306" t="s">
        <v>910</v>
      </c>
      <c r="D697" s="290"/>
      <c r="E697" s="287"/>
      <c r="F697" s="151" t="s">
        <v>534</v>
      </c>
      <c r="G697" s="151"/>
      <c r="H697" s="151"/>
      <c r="I697" s="151"/>
      <c r="J697" s="151"/>
      <c r="K697" s="152"/>
      <c r="L697" s="153"/>
      <c r="M697" s="152"/>
      <c r="N697" s="153"/>
      <c r="O697" s="152"/>
      <c r="P697" s="152"/>
      <c r="Q697" s="154"/>
      <c r="R697" s="154"/>
      <c r="S697" s="152"/>
      <c r="T697" s="152"/>
      <c r="U697" s="152"/>
      <c r="V697" s="152"/>
      <c r="W697" s="152"/>
      <c r="X697" s="152"/>
      <c r="Y697" s="152"/>
      <c r="Z697" s="155"/>
      <c r="AA697" s="155"/>
      <c r="AB697" s="155"/>
      <c r="AC697" s="151"/>
      <c r="AD697" s="156"/>
      <c r="AE697" s="157"/>
      <c r="AF697" s="152"/>
      <c r="AG697" s="152"/>
      <c r="AH697" s="152"/>
      <c r="AI697" s="152"/>
      <c r="AJ697" s="152"/>
      <c r="AK697" s="152"/>
      <c r="AL697" s="152"/>
      <c r="AM697" s="152"/>
      <c r="AN697" s="152"/>
      <c r="AO697" s="152"/>
      <c r="AP697" s="152"/>
      <c r="AQ697" s="152"/>
      <c r="AR697" s="152"/>
      <c r="AS697" s="152"/>
      <c r="AT697" s="152"/>
      <c r="AU697" s="152"/>
      <c r="AV697" s="11"/>
      <c r="AW697" s="11"/>
      <c r="AX697" s="11"/>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row>
    <row r="698" spans="1:128" ht="39.6">
      <c r="A698" s="150"/>
      <c r="B698" s="305" t="str">
        <f>CONCATENATE(B697,".1")</f>
        <v>A.II.10.4.1.3.1</v>
      </c>
      <c r="C698" s="291" t="s">
        <v>764</v>
      </c>
      <c r="D698" s="290" t="s">
        <v>608</v>
      </c>
      <c r="E698" s="287">
        <v>1</v>
      </c>
      <c r="F698" s="151" t="s">
        <v>939</v>
      </c>
      <c r="G698" s="151"/>
      <c r="H698" s="151"/>
      <c r="I698" s="151"/>
      <c r="J698" s="151"/>
      <c r="K698" s="152"/>
      <c r="L698" s="153"/>
      <c r="M698" s="152"/>
      <c r="N698" s="153"/>
      <c r="O698" s="152"/>
      <c r="P698" s="152"/>
      <c r="Q698" s="154"/>
      <c r="R698" s="154"/>
      <c r="S698" s="152"/>
      <c r="T698" s="152"/>
      <c r="U698" s="152"/>
      <c r="V698" s="152"/>
      <c r="W698" s="152"/>
      <c r="X698" s="152"/>
      <c r="Y698" s="152"/>
      <c r="Z698" s="155"/>
      <c r="AA698" s="155"/>
      <c r="AB698" s="155"/>
      <c r="AC698" s="151"/>
      <c r="AD698" s="156"/>
      <c r="AE698" s="157"/>
      <c r="AF698" s="152"/>
      <c r="AG698" s="152"/>
      <c r="AH698" s="152"/>
      <c r="AI698" s="152"/>
      <c r="AJ698" s="152"/>
      <c r="AK698" s="152"/>
      <c r="AL698" s="152"/>
      <c r="AM698" s="152"/>
      <c r="AN698" s="152"/>
      <c r="AO698" s="152"/>
      <c r="AP698" s="152"/>
      <c r="AQ698" s="152"/>
      <c r="AR698" s="152"/>
      <c r="AS698" s="152"/>
      <c r="AT698" s="152"/>
      <c r="AU698" s="152"/>
      <c r="AV698" s="11"/>
      <c r="AW698" s="11"/>
      <c r="AX698" s="11"/>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row>
    <row r="699" spans="1:128" ht="52.8">
      <c r="A699" s="150"/>
      <c r="B699" s="305" t="str">
        <f>CONCATENATE(B697,".2")</f>
        <v>A.II.10.4.1.3.2</v>
      </c>
      <c r="C699" s="291" t="s">
        <v>911</v>
      </c>
      <c r="D699" s="290" t="s">
        <v>608</v>
      </c>
      <c r="E699" s="287">
        <v>1</v>
      </c>
      <c r="F699" s="151" t="s">
        <v>939</v>
      </c>
      <c r="G699" s="151"/>
      <c r="H699" s="151"/>
      <c r="I699" s="151"/>
      <c r="J699" s="151"/>
      <c r="K699" s="152"/>
      <c r="L699" s="153"/>
      <c r="M699" s="152"/>
      <c r="N699" s="153"/>
      <c r="O699" s="152"/>
      <c r="P699" s="152"/>
      <c r="Q699" s="154"/>
      <c r="R699" s="154"/>
      <c r="S699" s="152"/>
      <c r="T699" s="152"/>
      <c r="U699" s="152"/>
      <c r="V699" s="152"/>
      <c r="W699" s="152"/>
      <c r="X699" s="152"/>
      <c r="Y699" s="152"/>
      <c r="Z699" s="155"/>
      <c r="AA699" s="155"/>
      <c r="AB699" s="155"/>
      <c r="AC699" s="151"/>
      <c r="AD699" s="156"/>
      <c r="AE699" s="157"/>
      <c r="AF699" s="152"/>
      <c r="AG699" s="152"/>
      <c r="AH699" s="152"/>
      <c r="AI699" s="152"/>
      <c r="AJ699" s="152"/>
      <c r="AK699" s="152"/>
      <c r="AL699" s="152"/>
      <c r="AM699" s="152"/>
      <c r="AN699" s="152"/>
      <c r="AO699" s="152"/>
      <c r="AP699" s="152"/>
      <c r="AQ699" s="152"/>
      <c r="AR699" s="152"/>
      <c r="AS699" s="152"/>
      <c r="AT699" s="152"/>
      <c r="AU699" s="152"/>
      <c r="AV699" s="11"/>
      <c r="AW699" s="11"/>
      <c r="AX699" s="11"/>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row>
    <row r="700" spans="1:128" ht="17.25" customHeight="1">
      <c r="A700" s="150"/>
      <c r="B700" s="274" t="str">
        <f>+CONCATENATE(LEFT(B672,LEN(B672)-1),VALUE(RIGHT(B672,1))+1)</f>
        <v>A.II.11</v>
      </c>
      <c r="C700" s="274" t="s">
        <v>920</v>
      </c>
      <c r="D700" s="321"/>
      <c r="E700" s="282"/>
      <c r="F700" s="151" t="s">
        <v>534</v>
      </c>
      <c r="G700" s="151"/>
      <c r="H700" s="151"/>
      <c r="I700" s="151"/>
      <c r="J700" s="151"/>
      <c r="K700" s="152"/>
      <c r="L700" s="153"/>
      <c r="M700" s="152"/>
      <c r="N700" s="153"/>
      <c r="O700" s="152"/>
      <c r="P700" s="152"/>
      <c r="Q700" s="154"/>
      <c r="R700" s="154"/>
      <c r="S700" s="152"/>
      <c r="T700" s="152"/>
      <c r="U700" s="152"/>
      <c r="V700" s="152"/>
      <c r="W700" s="152"/>
      <c r="X700" s="152"/>
      <c r="Y700" s="152"/>
      <c r="Z700" s="155"/>
      <c r="AA700" s="155"/>
      <c r="AB700" s="155"/>
      <c r="AC700" s="151"/>
      <c r="AD700" s="156"/>
      <c r="AE700" s="157"/>
      <c r="AF700" s="152"/>
      <c r="AG700" s="152"/>
      <c r="AH700" s="152"/>
      <c r="AI700" s="152"/>
      <c r="AJ700" s="152"/>
      <c r="AK700" s="152"/>
      <c r="AL700" s="152"/>
      <c r="AM700" s="152"/>
      <c r="AN700" s="152"/>
      <c r="AO700" s="152"/>
      <c r="AP700" s="152"/>
      <c r="AQ700" s="152"/>
      <c r="AR700" s="152"/>
      <c r="AS700" s="152"/>
      <c r="AT700" s="152"/>
      <c r="AU700" s="152"/>
      <c r="AV700" s="11"/>
      <c r="AW700" s="11"/>
      <c r="AX700" s="11"/>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row>
    <row r="701" spans="1:128" ht="17.25" customHeight="1">
      <c r="A701" s="150"/>
      <c r="B701" s="311" t="str">
        <f>CONCATENATE(B700,".1")</f>
        <v>A.II.11.1</v>
      </c>
      <c r="C701" s="277" t="s">
        <v>663</v>
      </c>
      <c r="D701" s="278">
        <v>0</v>
      </c>
      <c r="E701" s="279">
        <v>0</v>
      </c>
      <c r="F701" s="151" t="s">
        <v>534</v>
      </c>
      <c r="G701" s="151"/>
      <c r="H701" s="151"/>
      <c r="I701" s="151"/>
      <c r="J701" s="151"/>
      <c r="K701" s="152"/>
      <c r="L701" s="153"/>
      <c r="M701" s="152"/>
      <c r="N701" s="153"/>
      <c r="O701" s="152"/>
      <c r="P701" s="152"/>
      <c r="Q701" s="154"/>
      <c r="R701" s="154"/>
      <c r="S701" s="152"/>
      <c r="T701" s="152"/>
      <c r="U701" s="152"/>
      <c r="V701" s="152"/>
      <c r="W701" s="152"/>
      <c r="X701" s="152"/>
      <c r="Y701" s="152"/>
      <c r="Z701" s="155"/>
      <c r="AA701" s="155"/>
      <c r="AB701" s="155"/>
      <c r="AC701" s="151"/>
      <c r="AD701" s="156"/>
      <c r="AE701" s="157"/>
      <c r="AF701" s="152"/>
      <c r="AG701" s="152"/>
      <c r="AH701" s="152"/>
      <c r="AI701" s="152"/>
      <c r="AJ701" s="152"/>
      <c r="AK701" s="152"/>
      <c r="AL701" s="152"/>
      <c r="AM701" s="152"/>
      <c r="AN701" s="152"/>
      <c r="AO701" s="152"/>
      <c r="AP701" s="152"/>
      <c r="AQ701" s="152"/>
      <c r="AR701" s="152"/>
      <c r="AS701" s="152"/>
      <c r="AT701" s="152"/>
      <c r="AU701" s="152"/>
      <c r="AV701" s="11"/>
      <c r="AW701" s="11"/>
      <c r="AX701" s="11"/>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row>
    <row r="702" spans="1:128" ht="153" customHeight="1">
      <c r="A702" s="150"/>
      <c r="B702" s="311" t="str">
        <f>CONCATENATE(B701,".1")</f>
        <v>A.II.11.1.1</v>
      </c>
      <c r="C702" s="277" t="s">
        <v>900</v>
      </c>
      <c r="D702" s="278">
        <v>0</v>
      </c>
      <c r="E702" s="279"/>
      <c r="F702" s="151" t="s">
        <v>534</v>
      </c>
      <c r="G702" s="151"/>
      <c r="H702" s="151"/>
      <c r="I702" s="151"/>
      <c r="J702" s="151"/>
      <c r="K702" s="152"/>
      <c r="L702" s="153"/>
      <c r="M702" s="152"/>
      <c r="N702" s="153"/>
      <c r="O702" s="152"/>
      <c r="P702" s="152"/>
      <c r="Q702" s="154"/>
      <c r="R702" s="154"/>
      <c r="S702" s="152"/>
      <c r="T702" s="152"/>
      <c r="U702" s="152"/>
      <c r="V702" s="152"/>
      <c r="W702" s="152"/>
      <c r="X702" s="152"/>
      <c r="Y702" s="152"/>
      <c r="Z702" s="155"/>
      <c r="AA702" s="155"/>
      <c r="AB702" s="155"/>
      <c r="AC702" s="151"/>
      <c r="AD702" s="156"/>
      <c r="AE702" s="157"/>
      <c r="AF702" s="152"/>
      <c r="AG702" s="152"/>
      <c r="AH702" s="152"/>
      <c r="AI702" s="152"/>
      <c r="AJ702" s="152"/>
      <c r="AK702" s="152"/>
      <c r="AL702" s="152"/>
      <c r="AM702" s="152"/>
      <c r="AN702" s="152"/>
      <c r="AO702" s="152"/>
      <c r="AP702" s="152"/>
      <c r="AQ702" s="152"/>
      <c r="AR702" s="152"/>
      <c r="AS702" s="152"/>
      <c r="AT702" s="152"/>
      <c r="AU702" s="152"/>
      <c r="AV702" s="11"/>
      <c r="AW702" s="11"/>
      <c r="AX702" s="11"/>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c r="DL702" s="15"/>
      <c r="DM702" s="15"/>
      <c r="DN702" s="15"/>
      <c r="DO702" s="15"/>
      <c r="DP702" s="15"/>
      <c r="DQ702" s="15"/>
      <c r="DR702" s="15"/>
      <c r="DS702" s="15"/>
      <c r="DT702" s="15"/>
      <c r="DU702" s="15"/>
      <c r="DV702" s="15"/>
      <c r="DW702" s="15"/>
      <c r="DX702" s="15"/>
    </row>
    <row r="703" spans="1:128" ht="17.25" customHeight="1">
      <c r="A703" s="150"/>
      <c r="B703" s="311" t="str">
        <f>CONCATENATE(B702,".1")</f>
        <v>A.II.11.1.1.1</v>
      </c>
      <c r="C703" s="277" t="s">
        <v>633</v>
      </c>
      <c r="D703" s="278" t="s">
        <v>630</v>
      </c>
      <c r="E703" s="279">
        <f>284.1*0.3</f>
        <v>85.23</v>
      </c>
      <c r="F703" s="151" t="s">
        <v>529</v>
      </c>
      <c r="G703" s="151" t="s">
        <v>585</v>
      </c>
      <c r="H703" s="151">
        <v>2500</v>
      </c>
      <c r="I703" s="151"/>
      <c r="J703" s="151"/>
      <c r="K703" s="152"/>
      <c r="L703" s="153"/>
      <c r="M703" s="152"/>
      <c r="N703" s="153"/>
      <c r="O703" s="152"/>
      <c r="P703" s="152"/>
      <c r="Q703" s="154"/>
      <c r="R703" s="154"/>
      <c r="S703" s="152"/>
      <c r="T703" s="152"/>
      <c r="U703" s="152"/>
      <c r="V703" s="152"/>
      <c r="W703" s="152"/>
      <c r="X703" s="152"/>
      <c r="Y703" s="152"/>
      <c r="Z703" s="155"/>
      <c r="AA703" s="155"/>
      <c r="AB703" s="155"/>
      <c r="AC703" s="151"/>
      <c r="AD703" s="156"/>
      <c r="AE703" s="157"/>
      <c r="AF703" s="152"/>
      <c r="AG703" s="152"/>
      <c r="AH703" s="152"/>
      <c r="AI703" s="152"/>
      <c r="AJ703" s="152"/>
      <c r="AK703" s="152"/>
      <c r="AL703" s="152"/>
      <c r="AM703" s="152"/>
      <c r="AN703" s="152"/>
      <c r="AO703" s="152"/>
      <c r="AP703" s="152"/>
      <c r="AQ703" s="152"/>
      <c r="AR703" s="152"/>
      <c r="AS703" s="152"/>
      <c r="AT703" s="152"/>
      <c r="AU703" s="152"/>
      <c r="AV703" s="11"/>
      <c r="AW703" s="11"/>
      <c r="AX703" s="11"/>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c r="CW703" s="15"/>
      <c r="CX703" s="15"/>
      <c r="CY703" s="15"/>
      <c r="CZ703" s="15"/>
      <c r="DA703" s="15"/>
      <c r="DB703" s="15"/>
      <c r="DC703" s="15"/>
      <c r="DD703" s="15"/>
      <c r="DE703" s="15"/>
      <c r="DF703" s="15"/>
      <c r="DG703" s="15"/>
      <c r="DH703" s="15"/>
      <c r="DI703" s="15"/>
      <c r="DJ703" s="15"/>
      <c r="DK703" s="15"/>
      <c r="DL703" s="15"/>
      <c r="DM703" s="15"/>
      <c r="DN703" s="15"/>
      <c r="DO703" s="15"/>
      <c r="DP703" s="15"/>
      <c r="DQ703" s="15"/>
      <c r="DR703" s="15"/>
      <c r="DS703" s="15"/>
      <c r="DT703" s="15"/>
      <c r="DU703" s="15"/>
      <c r="DV703" s="15"/>
      <c r="DW703" s="15"/>
      <c r="DX703" s="15"/>
    </row>
    <row r="704" spans="1:128" ht="17.25" customHeight="1">
      <c r="A704" s="150"/>
      <c r="B704" s="311" t="str">
        <f>+CONCATENATE(LEFT(B703,LEN(B703)-1),VALUE(RIGHT(B703,1))+1)</f>
        <v>A.II.11.1.1.2</v>
      </c>
      <c r="C704" s="277" t="s">
        <v>634</v>
      </c>
      <c r="D704" s="278" t="s">
        <v>630</v>
      </c>
      <c r="E704" s="279">
        <f>284.1*0.3</f>
        <v>85.23</v>
      </c>
      <c r="F704" s="151" t="s">
        <v>529</v>
      </c>
      <c r="G704" s="151" t="s">
        <v>585</v>
      </c>
      <c r="H704" s="151">
        <v>2500</v>
      </c>
      <c r="I704" s="151"/>
      <c r="J704" s="151"/>
      <c r="K704" s="152"/>
      <c r="L704" s="153"/>
      <c r="M704" s="152"/>
      <c r="N704" s="153"/>
      <c r="O704" s="152"/>
      <c r="P704" s="152"/>
      <c r="Q704" s="154"/>
      <c r="R704" s="154"/>
      <c r="S704" s="152"/>
      <c r="T704" s="152"/>
      <c r="U704" s="152"/>
      <c r="V704" s="152"/>
      <c r="W704" s="152"/>
      <c r="X704" s="152"/>
      <c r="Y704" s="152"/>
      <c r="Z704" s="155"/>
      <c r="AA704" s="155"/>
      <c r="AB704" s="155"/>
      <c r="AC704" s="151"/>
      <c r="AD704" s="156"/>
      <c r="AE704" s="157"/>
      <c r="AF704" s="152"/>
      <c r="AG704" s="152"/>
      <c r="AH704" s="152"/>
      <c r="AI704" s="152"/>
      <c r="AJ704" s="152"/>
      <c r="AK704" s="152"/>
      <c r="AL704" s="152"/>
      <c r="AM704" s="152"/>
      <c r="AN704" s="152"/>
      <c r="AO704" s="152"/>
      <c r="AP704" s="152"/>
      <c r="AQ704" s="152"/>
      <c r="AR704" s="152"/>
      <c r="AS704" s="152"/>
      <c r="AT704" s="152"/>
      <c r="AU704" s="152"/>
      <c r="AV704" s="11"/>
      <c r="AW704" s="11"/>
      <c r="AX704" s="11"/>
      <c r="AY704" s="15"/>
      <c r="AZ704" s="15"/>
      <c r="BA704" s="15"/>
      <c r="BB704" s="15"/>
      <c r="BC704" s="15"/>
      <c r="BD704" s="15"/>
      <c r="BE704" s="15"/>
      <c r="BF704" s="15"/>
      <c r="BG704" s="15"/>
      <c r="BH704" s="15"/>
      <c r="BI704" s="15"/>
      <c r="BJ704" s="15"/>
      <c r="BK704" s="15"/>
      <c r="BL704" s="15"/>
      <c r="BM704" s="15"/>
      <c r="BN704" s="15"/>
      <c r="BO704" s="15"/>
      <c r="BP704" s="15"/>
      <c r="BQ704" s="15"/>
      <c r="BR704" s="15"/>
      <c r="BS704" s="15"/>
      <c r="BT704" s="15"/>
      <c r="BU704" s="15"/>
      <c r="BV704" s="15"/>
      <c r="BW704" s="15"/>
      <c r="BX704" s="15"/>
      <c r="BY704" s="15"/>
      <c r="BZ704" s="15"/>
      <c r="CA704" s="15"/>
      <c r="CB704" s="15"/>
      <c r="CC704" s="15"/>
      <c r="CD704" s="15"/>
      <c r="CE704" s="15"/>
      <c r="CF704" s="15"/>
      <c r="CG704" s="15"/>
      <c r="CH704" s="15"/>
      <c r="CI704" s="15"/>
      <c r="CJ704" s="15"/>
      <c r="CK704" s="15"/>
      <c r="CL704" s="15"/>
      <c r="CM704" s="15"/>
      <c r="CN704" s="15"/>
      <c r="CO704" s="15"/>
      <c r="CP704" s="15"/>
      <c r="CQ704" s="15"/>
      <c r="CR704" s="15"/>
      <c r="CS704" s="15"/>
      <c r="CT704" s="15"/>
      <c r="CU704" s="15"/>
      <c r="CV704" s="15"/>
      <c r="CW704" s="15"/>
      <c r="CX704" s="15"/>
      <c r="CY704" s="15"/>
      <c r="CZ704" s="15"/>
      <c r="DA704" s="15"/>
      <c r="DB704" s="15"/>
      <c r="DC704" s="15"/>
      <c r="DD704" s="15"/>
      <c r="DE704" s="15"/>
      <c r="DF704" s="15"/>
      <c r="DG704" s="15"/>
      <c r="DH704" s="15"/>
      <c r="DI704" s="15"/>
      <c r="DJ704" s="15"/>
      <c r="DK704" s="15"/>
      <c r="DL704" s="15"/>
      <c r="DM704" s="15"/>
      <c r="DN704" s="15"/>
      <c r="DO704" s="15"/>
      <c r="DP704" s="15"/>
      <c r="DQ704" s="15"/>
      <c r="DR704" s="15"/>
      <c r="DS704" s="15"/>
      <c r="DT704" s="15"/>
      <c r="DU704" s="15"/>
      <c r="DV704" s="15"/>
      <c r="DW704" s="15"/>
      <c r="DX704" s="15"/>
    </row>
    <row r="705" spans="1:128" ht="17.25" customHeight="1">
      <c r="A705" s="150"/>
      <c r="B705" s="311" t="str">
        <f>+CONCATENATE(LEFT(B704,LEN(B704)-1),VALUE(RIGHT(B704,1))+1)</f>
        <v>A.II.11.1.1.3</v>
      </c>
      <c r="C705" s="277" t="s">
        <v>635</v>
      </c>
      <c r="D705" s="278" t="s">
        <v>630</v>
      </c>
      <c r="E705" s="279">
        <f>284.1*0.4</f>
        <v>113.64000000000001</v>
      </c>
      <c r="F705" s="151" t="s">
        <v>529</v>
      </c>
      <c r="G705" s="151" t="s">
        <v>585</v>
      </c>
      <c r="H705" s="151">
        <v>2500</v>
      </c>
      <c r="I705" s="151"/>
      <c r="J705" s="151"/>
      <c r="K705" s="152"/>
      <c r="L705" s="153"/>
      <c r="M705" s="152"/>
      <c r="N705" s="153"/>
      <c r="O705" s="152"/>
      <c r="P705" s="152"/>
      <c r="Q705" s="154"/>
      <c r="R705" s="154"/>
      <c r="S705" s="152"/>
      <c r="T705" s="152"/>
      <c r="U705" s="152"/>
      <c r="V705" s="152"/>
      <c r="W705" s="152"/>
      <c r="X705" s="152"/>
      <c r="Y705" s="152"/>
      <c r="Z705" s="155"/>
      <c r="AA705" s="155"/>
      <c r="AB705" s="155"/>
      <c r="AC705" s="151"/>
      <c r="AD705" s="156"/>
      <c r="AE705" s="157"/>
      <c r="AF705" s="152"/>
      <c r="AG705" s="152"/>
      <c r="AH705" s="152"/>
      <c r="AI705" s="152"/>
      <c r="AJ705" s="152"/>
      <c r="AK705" s="152"/>
      <c r="AL705" s="152"/>
      <c r="AM705" s="152"/>
      <c r="AN705" s="152"/>
      <c r="AO705" s="152"/>
      <c r="AP705" s="152"/>
      <c r="AQ705" s="152"/>
      <c r="AR705" s="152"/>
      <c r="AS705" s="152"/>
      <c r="AT705" s="152"/>
      <c r="AU705" s="152"/>
      <c r="AV705" s="11"/>
      <c r="AW705" s="11"/>
      <c r="AX705" s="11"/>
      <c r="AY705" s="15"/>
      <c r="AZ705" s="15"/>
      <c r="BA705" s="15"/>
      <c r="BB705" s="15"/>
      <c r="BC705" s="15"/>
      <c r="BD705" s="15"/>
      <c r="BE705" s="15"/>
      <c r="BF705" s="15"/>
      <c r="BG705" s="15"/>
      <c r="BH705" s="15"/>
      <c r="BI705" s="15"/>
      <c r="BJ705" s="15"/>
      <c r="BK705" s="15"/>
      <c r="BL705" s="15"/>
      <c r="BM705" s="15"/>
      <c r="BN705" s="15"/>
      <c r="BO705" s="15"/>
      <c r="BP705" s="15"/>
      <c r="BQ705" s="15"/>
      <c r="BR705" s="15"/>
      <c r="BS705" s="15"/>
      <c r="BT705" s="15"/>
      <c r="BU705" s="15"/>
      <c r="BV705" s="15"/>
      <c r="BW705" s="15"/>
      <c r="BX705" s="15"/>
      <c r="BY705" s="15"/>
      <c r="BZ705" s="15"/>
      <c r="CA705" s="15"/>
      <c r="CB705" s="15"/>
      <c r="CC705" s="15"/>
      <c r="CD705" s="15"/>
      <c r="CE705" s="15"/>
      <c r="CF705" s="15"/>
      <c r="CG705" s="15"/>
      <c r="CH705" s="15"/>
      <c r="CI705" s="15"/>
      <c r="CJ705" s="15"/>
      <c r="CK705" s="15"/>
      <c r="CL705" s="15"/>
      <c r="CM705" s="15"/>
      <c r="CN705" s="15"/>
      <c r="CO705" s="15"/>
      <c r="CP705" s="15"/>
      <c r="CQ705" s="15"/>
      <c r="CR705" s="15"/>
      <c r="CS705" s="15"/>
      <c r="CT705" s="15"/>
      <c r="CU705" s="15"/>
      <c r="CV705" s="15"/>
      <c r="CW705" s="15"/>
      <c r="CX705" s="15"/>
      <c r="CY705" s="15"/>
      <c r="CZ705" s="15"/>
      <c r="DA705" s="15"/>
      <c r="DB705" s="15"/>
      <c r="DC705" s="15"/>
      <c r="DD705" s="15"/>
      <c r="DE705" s="15"/>
      <c r="DF705" s="15"/>
      <c r="DG705" s="15"/>
      <c r="DH705" s="15"/>
      <c r="DI705" s="15"/>
      <c r="DJ705" s="15"/>
      <c r="DK705" s="15"/>
      <c r="DL705" s="15"/>
      <c r="DM705" s="15"/>
      <c r="DN705" s="15"/>
      <c r="DO705" s="15"/>
      <c r="DP705" s="15"/>
      <c r="DQ705" s="15"/>
      <c r="DR705" s="15"/>
      <c r="DS705" s="15"/>
      <c r="DT705" s="15"/>
      <c r="DU705" s="15"/>
      <c r="DV705" s="15"/>
      <c r="DW705" s="15"/>
      <c r="DX705" s="15"/>
    </row>
    <row r="706" spans="1:128" ht="76.5" customHeight="1">
      <c r="A706" s="150"/>
      <c r="B706" s="311" t="str">
        <f>+CONCATENATE(LEFT(B702,LEN(B702)-1),VALUE(RIGHT(B702,1))+1)</f>
        <v>A.II.11.1.2</v>
      </c>
      <c r="C706" s="277" t="s">
        <v>905</v>
      </c>
      <c r="D706" s="278" t="s">
        <v>630</v>
      </c>
      <c r="E706" s="279">
        <v>27.1</v>
      </c>
      <c r="F706" s="151" t="s">
        <v>524</v>
      </c>
      <c r="G706" s="151" t="s">
        <v>589</v>
      </c>
      <c r="H706" s="151">
        <v>2500</v>
      </c>
      <c r="I706" s="151"/>
      <c r="J706" s="151"/>
      <c r="K706" s="152"/>
      <c r="L706" s="153"/>
      <c r="M706" s="152"/>
      <c r="N706" s="153"/>
      <c r="O706" s="152"/>
      <c r="P706" s="152"/>
      <c r="Q706" s="154"/>
      <c r="R706" s="154"/>
      <c r="S706" s="152"/>
      <c r="T706" s="152"/>
      <c r="U706" s="152"/>
      <c r="V706" s="152"/>
      <c r="W706" s="152"/>
      <c r="X706" s="152"/>
      <c r="Y706" s="152"/>
      <c r="Z706" s="155"/>
      <c r="AA706" s="155"/>
      <c r="AB706" s="155"/>
      <c r="AC706" s="151"/>
      <c r="AD706" s="156"/>
      <c r="AE706" s="157"/>
      <c r="AF706" s="152"/>
      <c r="AG706" s="152"/>
      <c r="AH706" s="152"/>
      <c r="AI706" s="152"/>
      <c r="AJ706" s="152"/>
      <c r="AK706" s="152"/>
      <c r="AL706" s="152"/>
      <c r="AM706" s="152"/>
      <c r="AN706" s="152"/>
      <c r="AO706" s="152"/>
      <c r="AP706" s="152"/>
      <c r="AQ706" s="152"/>
      <c r="AR706" s="152"/>
      <c r="AS706" s="152"/>
      <c r="AT706" s="152"/>
      <c r="AU706" s="152"/>
      <c r="AV706" s="11"/>
      <c r="AW706" s="11"/>
      <c r="AX706" s="11"/>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s="15"/>
      <c r="CJ706" s="15"/>
      <c r="CK706" s="15"/>
      <c r="CL706" s="15"/>
      <c r="CM706" s="15"/>
      <c r="CN706" s="15"/>
      <c r="CO706" s="15"/>
      <c r="CP706" s="15"/>
      <c r="CQ706" s="15"/>
      <c r="CR706" s="15"/>
      <c r="CS706" s="15"/>
      <c r="CT706" s="15"/>
      <c r="CU706" s="15"/>
      <c r="CV706" s="15"/>
      <c r="CW706" s="15"/>
      <c r="CX706" s="15"/>
      <c r="CY706" s="15"/>
      <c r="CZ706" s="15"/>
      <c r="DA706" s="15"/>
      <c r="DB706" s="15"/>
      <c r="DC706" s="15"/>
      <c r="DD706" s="15"/>
      <c r="DE706" s="15"/>
      <c r="DF706" s="15"/>
      <c r="DG706" s="15"/>
      <c r="DH706" s="15"/>
      <c r="DI706" s="15"/>
      <c r="DJ706" s="15"/>
      <c r="DK706" s="15"/>
      <c r="DL706" s="15"/>
      <c r="DM706" s="15"/>
      <c r="DN706" s="15"/>
      <c r="DO706" s="15"/>
      <c r="DP706" s="15"/>
      <c r="DQ706" s="15"/>
      <c r="DR706" s="15"/>
      <c r="DS706" s="15"/>
      <c r="DT706" s="15"/>
      <c r="DU706" s="15"/>
      <c r="DV706" s="15"/>
      <c r="DW706" s="15"/>
      <c r="DX706" s="15"/>
    </row>
    <row r="707" spans="1:128" ht="63.75" customHeight="1">
      <c r="A707" s="150"/>
      <c r="B707" s="311" t="str">
        <f>+CONCATENATE(LEFT(B706,LEN(B706)-1),VALUE(RIGHT(B706,1))+1)</f>
        <v>A.II.11.1.3</v>
      </c>
      <c r="C707" s="277" t="s">
        <v>906</v>
      </c>
      <c r="D707" s="278" t="s">
        <v>630</v>
      </c>
      <c r="E707" s="279">
        <v>264.8</v>
      </c>
      <c r="F707" s="151" t="s">
        <v>517</v>
      </c>
      <c r="G707" s="151"/>
      <c r="H707" s="151"/>
      <c r="I707" s="151"/>
      <c r="J707" s="151"/>
      <c r="K707" s="152"/>
      <c r="L707" s="153"/>
      <c r="M707" s="152"/>
      <c r="N707" s="153"/>
      <c r="O707" s="152"/>
      <c r="P707" s="152"/>
      <c r="Q707" s="154"/>
      <c r="R707" s="154"/>
      <c r="S707" s="152"/>
      <c r="T707" s="152"/>
      <c r="U707" s="152"/>
      <c r="V707" s="152"/>
      <c r="W707" s="152"/>
      <c r="X707" s="152"/>
      <c r="Y707" s="152"/>
      <c r="Z707" s="155"/>
      <c r="AA707" s="155"/>
      <c r="AB707" s="155"/>
      <c r="AC707" s="151"/>
      <c r="AD707" s="156"/>
      <c r="AE707" s="157"/>
      <c r="AF707" s="152"/>
      <c r="AG707" s="152"/>
      <c r="AH707" s="152"/>
      <c r="AI707" s="152"/>
      <c r="AJ707" s="152"/>
      <c r="AK707" s="152"/>
      <c r="AL707" s="152"/>
      <c r="AM707" s="152"/>
      <c r="AN707" s="152"/>
      <c r="AO707" s="152"/>
      <c r="AP707" s="152"/>
      <c r="AQ707" s="152"/>
      <c r="AR707" s="152"/>
      <c r="AS707" s="152"/>
      <c r="AT707" s="152"/>
      <c r="AU707" s="152"/>
      <c r="AV707" s="11"/>
      <c r="AW707" s="11"/>
      <c r="AX707" s="11"/>
      <c r="AY707" s="15"/>
      <c r="AZ707" s="15"/>
      <c r="BA707" s="15"/>
      <c r="BB707" s="15"/>
      <c r="BC707" s="15"/>
      <c r="BD707" s="15"/>
      <c r="BE707" s="15"/>
      <c r="BF707" s="15"/>
      <c r="BG707" s="15"/>
      <c r="BH707" s="15"/>
      <c r="BI707" s="15"/>
      <c r="BJ707" s="15"/>
      <c r="BK707" s="15"/>
      <c r="BL707" s="15"/>
      <c r="BM707" s="15"/>
      <c r="BN707" s="15"/>
      <c r="BO707" s="15"/>
      <c r="BP707" s="15"/>
      <c r="BQ707" s="15"/>
      <c r="BR707" s="15"/>
      <c r="BS707" s="15"/>
      <c r="BT707" s="15"/>
      <c r="BU707" s="15"/>
      <c r="BV707" s="15"/>
      <c r="BW707" s="15"/>
      <c r="BX707" s="15"/>
      <c r="BY707" s="15"/>
      <c r="BZ707" s="15"/>
      <c r="CA707" s="15"/>
      <c r="CB707" s="15"/>
      <c r="CC707" s="15"/>
      <c r="CD707" s="15"/>
      <c r="CE707" s="15"/>
      <c r="CF707" s="15"/>
      <c r="CG707" s="15"/>
      <c r="CH707" s="15"/>
      <c r="CI707" s="15"/>
      <c r="CJ707" s="15"/>
      <c r="CK707" s="15"/>
      <c r="CL707" s="15"/>
      <c r="CM707" s="15"/>
      <c r="CN707" s="15"/>
      <c r="CO707" s="15"/>
      <c r="CP707" s="15"/>
      <c r="CQ707" s="15"/>
      <c r="CR707" s="15"/>
      <c r="CS707" s="15"/>
      <c r="CT707" s="15"/>
      <c r="CU707" s="15"/>
      <c r="CV707" s="15"/>
      <c r="CW707" s="15"/>
      <c r="CX707" s="15"/>
      <c r="CY707" s="15"/>
      <c r="CZ707" s="15"/>
      <c r="DA707" s="15"/>
      <c r="DB707" s="15"/>
      <c r="DC707" s="15"/>
      <c r="DD707" s="15"/>
      <c r="DE707" s="15"/>
      <c r="DF707" s="15"/>
      <c r="DG707" s="15"/>
      <c r="DH707" s="15"/>
      <c r="DI707" s="15"/>
      <c r="DJ707" s="15"/>
      <c r="DK707" s="15"/>
      <c r="DL707" s="15"/>
      <c r="DM707" s="15"/>
      <c r="DN707" s="15"/>
      <c r="DO707" s="15"/>
      <c r="DP707" s="15"/>
      <c r="DQ707" s="15"/>
      <c r="DR707" s="15"/>
      <c r="DS707" s="15"/>
      <c r="DT707" s="15"/>
      <c r="DU707" s="15"/>
      <c r="DV707" s="15"/>
      <c r="DW707" s="15"/>
      <c r="DX707" s="15"/>
    </row>
    <row r="708" spans="1:128" ht="17.25" customHeight="1">
      <c r="A708" s="150"/>
      <c r="B708" s="311" t="str">
        <f>+CONCATENATE(LEFT(B701,LEN(B701)-1),VALUE(RIGHT(B701,1))+1)</f>
        <v>A.II.11.2</v>
      </c>
      <c r="C708" s="277" t="s">
        <v>921</v>
      </c>
      <c r="D708" s="278">
        <v>0</v>
      </c>
      <c r="E708" s="279"/>
      <c r="F708" s="151" t="s">
        <v>534</v>
      </c>
      <c r="G708" s="151"/>
      <c r="H708" s="151"/>
      <c r="I708" s="151"/>
      <c r="J708" s="151"/>
      <c r="K708" s="152"/>
      <c r="L708" s="153"/>
      <c r="M708" s="152"/>
      <c r="N708" s="153"/>
      <c r="O708" s="152"/>
      <c r="P708" s="152"/>
      <c r="Q708" s="154"/>
      <c r="R708" s="154"/>
      <c r="S708" s="152"/>
      <c r="T708" s="152"/>
      <c r="U708" s="152"/>
      <c r="V708" s="152"/>
      <c r="W708" s="152"/>
      <c r="X708" s="152"/>
      <c r="Y708" s="152"/>
      <c r="Z708" s="155"/>
      <c r="AA708" s="155"/>
      <c r="AB708" s="155"/>
      <c r="AC708" s="151"/>
      <c r="AD708" s="156"/>
      <c r="AE708" s="157"/>
      <c r="AF708" s="152"/>
      <c r="AG708" s="152"/>
      <c r="AH708" s="152"/>
      <c r="AI708" s="152"/>
      <c r="AJ708" s="152"/>
      <c r="AK708" s="152"/>
      <c r="AL708" s="152"/>
      <c r="AM708" s="152"/>
      <c r="AN708" s="152"/>
      <c r="AO708" s="152"/>
      <c r="AP708" s="152"/>
      <c r="AQ708" s="152"/>
      <c r="AR708" s="152"/>
      <c r="AS708" s="152"/>
      <c r="AT708" s="152"/>
      <c r="AU708" s="152"/>
      <c r="AV708" s="11"/>
      <c r="AW708" s="11"/>
      <c r="AX708" s="11"/>
      <c r="AY708" s="15"/>
      <c r="AZ708" s="15"/>
      <c r="BA708" s="15"/>
      <c r="BB708" s="15"/>
      <c r="BC708" s="15"/>
      <c r="BD708" s="15"/>
      <c r="BE708" s="15"/>
      <c r="BF708" s="15"/>
      <c r="BG708" s="15"/>
      <c r="BH708" s="15"/>
      <c r="BI708" s="15"/>
      <c r="BJ708" s="15"/>
      <c r="BK708" s="15"/>
      <c r="BL708" s="15"/>
      <c r="BM708" s="15"/>
      <c r="BN708" s="15"/>
      <c r="BO708" s="15"/>
      <c r="BP708" s="15"/>
      <c r="BQ708" s="15"/>
      <c r="BR708" s="15"/>
      <c r="BS708" s="15"/>
      <c r="BT708" s="15"/>
      <c r="BU708" s="15"/>
      <c r="BV708" s="15"/>
      <c r="BW708" s="15"/>
      <c r="BX708" s="15"/>
      <c r="BY708" s="15"/>
      <c r="BZ708" s="15"/>
      <c r="CA708" s="15"/>
      <c r="CB708" s="15"/>
      <c r="CC708" s="15"/>
      <c r="CD708" s="15"/>
      <c r="CE708" s="15"/>
      <c r="CF708" s="15"/>
      <c r="CG708" s="15"/>
      <c r="CH708" s="15"/>
      <c r="CI708" s="15"/>
      <c r="CJ708" s="15"/>
      <c r="CK708" s="15"/>
      <c r="CL708" s="15"/>
      <c r="CM708" s="15"/>
      <c r="CN708" s="15"/>
      <c r="CO708" s="15"/>
      <c r="CP708" s="15"/>
      <c r="CQ708" s="15"/>
      <c r="CR708" s="15"/>
      <c r="CS708" s="15"/>
      <c r="CT708" s="15"/>
      <c r="CU708" s="15"/>
      <c r="CV708" s="15"/>
      <c r="CW708" s="15"/>
      <c r="CX708" s="15"/>
      <c r="CY708" s="15"/>
      <c r="CZ708" s="15"/>
      <c r="DA708" s="15"/>
      <c r="DB708" s="15"/>
      <c r="DC708" s="15"/>
      <c r="DD708" s="15"/>
      <c r="DE708" s="15"/>
      <c r="DF708" s="15"/>
      <c r="DG708" s="15"/>
      <c r="DH708" s="15"/>
      <c r="DI708" s="15"/>
      <c r="DJ708" s="15"/>
      <c r="DK708" s="15"/>
      <c r="DL708" s="15"/>
      <c r="DM708" s="15"/>
      <c r="DN708" s="15"/>
      <c r="DO708" s="15"/>
      <c r="DP708" s="15"/>
      <c r="DQ708" s="15"/>
      <c r="DR708" s="15"/>
      <c r="DS708" s="15"/>
      <c r="DT708" s="15"/>
      <c r="DU708" s="15"/>
      <c r="DV708" s="15"/>
      <c r="DW708" s="15"/>
      <c r="DX708" s="15"/>
    </row>
    <row r="709" spans="1:128" ht="26.4">
      <c r="A709" s="150"/>
      <c r="B709" s="311" t="str">
        <f>CONCATENATE(B708,".1")</f>
        <v>A.II.11.2.1</v>
      </c>
      <c r="C709" s="277" t="s">
        <v>692</v>
      </c>
      <c r="D709" s="278" t="s">
        <v>623</v>
      </c>
      <c r="E709" s="279">
        <v>55.9</v>
      </c>
      <c r="F709" s="151" t="s">
        <v>939</v>
      </c>
      <c r="G709" s="151"/>
      <c r="H709" s="151"/>
      <c r="I709" s="151"/>
      <c r="J709" s="151"/>
      <c r="K709" s="152"/>
      <c r="L709" s="153"/>
      <c r="M709" s="152"/>
      <c r="N709" s="153"/>
      <c r="O709" s="152"/>
      <c r="P709" s="152"/>
      <c r="Q709" s="154"/>
      <c r="R709" s="154"/>
      <c r="S709" s="152"/>
      <c r="T709" s="152"/>
      <c r="U709" s="152"/>
      <c r="V709" s="152"/>
      <c r="W709" s="152"/>
      <c r="X709" s="152"/>
      <c r="Y709" s="152"/>
      <c r="Z709" s="155"/>
      <c r="AA709" s="155"/>
      <c r="AB709" s="155"/>
      <c r="AC709" s="151"/>
      <c r="AD709" s="156"/>
      <c r="AE709" s="157"/>
      <c r="AF709" s="152"/>
      <c r="AG709" s="152"/>
      <c r="AH709" s="152"/>
      <c r="AI709" s="152"/>
      <c r="AJ709" s="152"/>
      <c r="AK709" s="152"/>
      <c r="AL709" s="152"/>
      <c r="AM709" s="152"/>
      <c r="AN709" s="152"/>
      <c r="AO709" s="152"/>
      <c r="AP709" s="152"/>
      <c r="AQ709" s="152"/>
      <c r="AR709" s="152"/>
      <c r="AS709" s="152"/>
      <c r="AT709" s="152"/>
      <c r="AU709" s="152"/>
      <c r="AV709" s="11"/>
      <c r="AW709" s="11"/>
      <c r="AX709" s="11"/>
      <c r="AY709" s="15"/>
      <c r="AZ709" s="15"/>
      <c r="BA709" s="15"/>
      <c r="BB709" s="15"/>
      <c r="BC709" s="15"/>
      <c r="BD709" s="15"/>
      <c r="BE709" s="15"/>
      <c r="BF709" s="15"/>
      <c r="BG709" s="15"/>
      <c r="BH709" s="15"/>
      <c r="BI709" s="15"/>
      <c r="BJ709" s="15"/>
      <c r="BK709" s="15"/>
      <c r="BL709" s="15"/>
      <c r="BM709" s="15"/>
      <c r="BN709" s="15"/>
      <c r="BO709" s="15"/>
      <c r="BP709" s="15"/>
      <c r="BQ709" s="15"/>
      <c r="BR709" s="15"/>
      <c r="BS709" s="15"/>
      <c r="BT709" s="15"/>
      <c r="BU709" s="15"/>
      <c r="BV709" s="15"/>
      <c r="BW709" s="15"/>
      <c r="BX709" s="15"/>
      <c r="BY709" s="15"/>
      <c r="BZ709" s="15"/>
      <c r="CA709" s="15"/>
      <c r="CB709" s="15"/>
      <c r="CC709" s="15"/>
      <c r="CD709" s="15"/>
      <c r="CE709" s="15"/>
      <c r="CF709" s="15"/>
      <c r="CG709" s="15"/>
      <c r="CH709" s="15"/>
      <c r="CI709" s="15"/>
      <c r="CJ709" s="15"/>
      <c r="CK709" s="15"/>
      <c r="CL709" s="15"/>
      <c r="CM709" s="15"/>
      <c r="CN709" s="15"/>
      <c r="CO709" s="15"/>
      <c r="CP709" s="15"/>
      <c r="CQ709" s="15"/>
      <c r="CR709" s="15"/>
      <c r="CS709" s="15"/>
      <c r="CT709" s="15"/>
      <c r="CU709" s="15"/>
      <c r="CV709" s="15"/>
      <c r="CW709" s="15"/>
      <c r="CX709" s="15"/>
      <c r="CY709" s="15"/>
      <c r="CZ709" s="15"/>
      <c r="DA709" s="15"/>
      <c r="DB709" s="15"/>
      <c r="DC709" s="15"/>
      <c r="DD709" s="15"/>
      <c r="DE709" s="15"/>
      <c r="DF709" s="15"/>
      <c r="DG709" s="15"/>
      <c r="DH709" s="15"/>
      <c r="DI709" s="15"/>
      <c r="DJ709" s="15"/>
      <c r="DK709" s="15"/>
      <c r="DL709" s="15"/>
      <c r="DM709" s="15"/>
      <c r="DN709" s="15"/>
      <c r="DO709" s="15"/>
      <c r="DP709" s="15"/>
      <c r="DQ709" s="15"/>
      <c r="DR709" s="15"/>
      <c r="DS709" s="15"/>
      <c r="DT709" s="15"/>
      <c r="DU709" s="15"/>
      <c r="DV709" s="15"/>
      <c r="DW709" s="15"/>
      <c r="DX709" s="15"/>
    </row>
    <row r="710" spans="1:128" ht="52.8">
      <c r="A710" s="150"/>
      <c r="B710" s="311" t="str">
        <f t="shared" ref="B710:B715" si="7">+CONCATENATE(LEFT(B709,LEN(B709)-1),VALUE(RIGHT(B709,1))+1)</f>
        <v>A.II.11.2.2</v>
      </c>
      <c r="C710" s="277" t="s">
        <v>693</v>
      </c>
      <c r="D710" s="278" t="s">
        <v>630</v>
      </c>
      <c r="E710" s="279">
        <v>242.8</v>
      </c>
      <c r="F710" s="151" t="s">
        <v>939</v>
      </c>
      <c r="G710" s="151" t="s">
        <v>201</v>
      </c>
      <c r="H710" s="151">
        <v>2400</v>
      </c>
      <c r="I710" s="151" t="s">
        <v>366</v>
      </c>
      <c r="J710" s="151">
        <f>(H710*E710)/1000</f>
        <v>582.72</v>
      </c>
      <c r="K710" s="152"/>
      <c r="L710" s="153">
        <f>J710</f>
        <v>582.72</v>
      </c>
      <c r="M710" s="152" t="s">
        <v>510</v>
      </c>
      <c r="N710" s="153">
        <f>0.1*E710</f>
        <v>24.28</v>
      </c>
      <c r="O710" s="152">
        <v>10</v>
      </c>
      <c r="P710" s="152"/>
      <c r="Q710" s="154"/>
      <c r="R710" s="154"/>
      <c r="S710" s="152"/>
      <c r="T710" s="152"/>
      <c r="U710" s="152"/>
      <c r="V710" s="152"/>
      <c r="W710" s="152"/>
      <c r="X710" s="152"/>
      <c r="Y710" s="152"/>
      <c r="Z710" s="155"/>
      <c r="AA710" s="155"/>
      <c r="AB710" s="155"/>
      <c r="AC710" s="151"/>
      <c r="AD710" s="156"/>
      <c r="AE710" s="157"/>
      <c r="AF710" s="152"/>
      <c r="AG710" s="152"/>
      <c r="AH710" s="152"/>
      <c r="AI710" s="152"/>
      <c r="AJ710" s="152"/>
      <c r="AK710" s="152"/>
      <c r="AL710" s="152"/>
      <c r="AM710" s="152"/>
      <c r="AN710" s="152"/>
      <c r="AO710" s="152"/>
      <c r="AP710" s="152"/>
      <c r="AQ710" s="152"/>
      <c r="AR710" s="152"/>
      <c r="AS710" s="152"/>
      <c r="AT710" s="152"/>
      <c r="AU710" s="152"/>
      <c r="AV710" s="11"/>
      <c r="AW710" s="11"/>
      <c r="AX710" s="11"/>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s="15"/>
      <c r="CJ710" s="15"/>
      <c r="CK710" s="15"/>
      <c r="CL710" s="15"/>
      <c r="CM710" s="15"/>
      <c r="CN710" s="15"/>
      <c r="CO710" s="15"/>
      <c r="CP710" s="15"/>
      <c r="CQ710" s="15"/>
      <c r="CR710" s="15"/>
      <c r="CS710" s="15"/>
      <c r="CT710" s="15"/>
      <c r="CU710" s="15"/>
      <c r="CV710" s="15"/>
      <c r="CW710" s="15"/>
      <c r="CX710" s="15"/>
      <c r="CY710" s="15"/>
      <c r="CZ710" s="15"/>
      <c r="DA710" s="15"/>
      <c r="DB710" s="15"/>
      <c r="DC710" s="15"/>
      <c r="DD710" s="15"/>
      <c r="DE710" s="15"/>
      <c r="DF710" s="15"/>
      <c r="DG710" s="15"/>
      <c r="DH710" s="15"/>
      <c r="DI710" s="15"/>
      <c r="DJ710" s="15"/>
      <c r="DK710" s="15"/>
      <c r="DL710" s="15"/>
      <c r="DM710" s="15"/>
      <c r="DN710" s="15"/>
      <c r="DO710" s="15"/>
      <c r="DP710" s="15"/>
      <c r="DQ710" s="15"/>
      <c r="DR710" s="15"/>
      <c r="DS710" s="15"/>
      <c r="DT710" s="15"/>
      <c r="DU710" s="15"/>
      <c r="DV710" s="15"/>
      <c r="DW710" s="15"/>
      <c r="DX710" s="15"/>
    </row>
    <row r="711" spans="1:128" ht="39.6">
      <c r="A711" s="150"/>
      <c r="B711" s="311" t="str">
        <f t="shared" si="7"/>
        <v>A.II.11.2.3</v>
      </c>
      <c r="C711" s="277" t="s">
        <v>922</v>
      </c>
      <c r="D711" s="278" t="s">
        <v>421</v>
      </c>
      <c r="E711" s="279">
        <v>1693</v>
      </c>
      <c r="F711" s="151" t="s">
        <v>939</v>
      </c>
      <c r="G711" s="151" t="s">
        <v>384</v>
      </c>
      <c r="H711" s="151">
        <v>626.6</v>
      </c>
      <c r="I711" s="230" t="s">
        <v>380</v>
      </c>
      <c r="J711" s="151">
        <f>E711/1000</f>
        <v>1.6930000000000001</v>
      </c>
      <c r="K711" s="152"/>
      <c r="L711" s="153">
        <f>J711</f>
        <v>1.6930000000000001</v>
      </c>
      <c r="M711" s="152"/>
      <c r="N711" s="153">
        <f>L711*0.7</f>
        <v>1.1851</v>
      </c>
      <c r="O711" s="152">
        <v>70</v>
      </c>
      <c r="P711" s="152">
        <v>75</v>
      </c>
      <c r="Q711" s="154"/>
      <c r="R711" s="154"/>
      <c r="S711" s="152"/>
      <c r="T711" s="152"/>
      <c r="U711" s="152"/>
      <c r="V711" s="152"/>
      <c r="W711" s="152"/>
      <c r="X711" s="152"/>
      <c r="Y711" s="152"/>
      <c r="Z711" s="155"/>
      <c r="AA711" s="155"/>
      <c r="AB711" s="155"/>
      <c r="AC711" s="151"/>
      <c r="AD711" s="156"/>
      <c r="AE711" s="157"/>
      <c r="AF711" s="152"/>
      <c r="AG711" s="152"/>
      <c r="AH711" s="152"/>
      <c r="AI711" s="152"/>
      <c r="AJ711" s="152"/>
      <c r="AK711" s="152"/>
      <c r="AL711" s="152"/>
      <c r="AM711" s="152"/>
      <c r="AN711" s="152"/>
      <c r="AO711" s="152"/>
      <c r="AP711" s="152"/>
      <c r="AQ711" s="152"/>
      <c r="AR711" s="152"/>
      <c r="AS711" s="152"/>
      <c r="AT711" s="152"/>
      <c r="AU711" s="152"/>
      <c r="AV711" s="11"/>
      <c r="AW711" s="11"/>
      <c r="AX711" s="11"/>
      <c r="AY711" s="15"/>
      <c r="AZ711" s="15"/>
      <c r="BA711" s="15"/>
      <c r="BB711" s="15"/>
      <c r="BC711" s="15"/>
      <c r="BD711" s="15"/>
      <c r="BE711" s="15"/>
      <c r="BF711" s="15"/>
      <c r="BG711" s="15"/>
      <c r="BH711" s="15"/>
      <c r="BI711" s="15"/>
      <c r="BJ711" s="15"/>
      <c r="BK711" s="15"/>
      <c r="BL711" s="15"/>
      <c r="BM711" s="15"/>
      <c r="BN711" s="15"/>
      <c r="BO711" s="15"/>
      <c r="BP711" s="15"/>
      <c r="BQ711" s="15"/>
      <c r="BR711" s="15"/>
      <c r="BS711" s="15"/>
      <c r="BT711" s="15"/>
      <c r="BU711" s="15"/>
      <c r="BV711" s="15"/>
      <c r="BW711" s="15"/>
      <c r="BX711" s="15"/>
      <c r="BY711" s="15"/>
      <c r="BZ711" s="15"/>
      <c r="CA711" s="15"/>
      <c r="CB711" s="15"/>
      <c r="CC711" s="15"/>
      <c r="CD711" s="15"/>
      <c r="CE711" s="15"/>
      <c r="CF711" s="15"/>
      <c r="CG711" s="15"/>
      <c r="CH711" s="15"/>
      <c r="CI711" s="15"/>
      <c r="CJ711" s="15"/>
      <c r="CK711" s="15"/>
      <c r="CL711" s="15"/>
      <c r="CM711" s="15"/>
      <c r="CN711" s="15"/>
      <c r="CO711" s="15"/>
      <c r="CP711" s="15"/>
      <c r="CQ711" s="15"/>
      <c r="CR711" s="15"/>
      <c r="CS711" s="15"/>
      <c r="CT711" s="15"/>
      <c r="CU711" s="15"/>
      <c r="CV711" s="15"/>
      <c r="CW711" s="15"/>
      <c r="CX711" s="15"/>
      <c r="CY711" s="15"/>
      <c r="CZ711" s="15"/>
      <c r="DA711" s="15"/>
      <c r="DB711" s="15"/>
      <c r="DC711" s="15"/>
      <c r="DD711" s="15"/>
      <c r="DE711" s="15"/>
      <c r="DF711" s="15"/>
      <c r="DG711" s="15"/>
      <c r="DH711" s="15"/>
      <c r="DI711" s="15"/>
      <c r="DJ711" s="15"/>
      <c r="DK711" s="15"/>
      <c r="DL711" s="15"/>
      <c r="DM711" s="15"/>
      <c r="DN711" s="15"/>
      <c r="DO711" s="15"/>
      <c r="DP711" s="15"/>
      <c r="DQ711" s="15"/>
      <c r="DR711" s="15"/>
      <c r="DS711" s="15"/>
      <c r="DT711" s="15"/>
      <c r="DU711" s="15"/>
      <c r="DV711" s="15"/>
      <c r="DW711" s="15"/>
      <c r="DX711" s="15"/>
    </row>
    <row r="712" spans="1:128" ht="39.6">
      <c r="A712" s="150"/>
      <c r="B712" s="311" t="str">
        <f t="shared" si="7"/>
        <v>A.II.11.2.4</v>
      </c>
      <c r="C712" s="277" t="s">
        <v>923</v>
      </c>
      <c r="D712" s="278" t="s">
        <v>421</v>
      </c>
      <c r="E712" s="279">
        <v>233</v>
      </c>
      <c r="F712" s="151" t="s">
        <v>939</v>
      </c>
      <c r="G712" s="151" t="s">
        <v>384</v>
      </c>
      <c r="H712" s="151">
        <v>626.6</v>
      </c>
      <c r="I712" s="230" t="s">
        <v>380</v>
      </c>
      <c r="J712" s="151">
        <f>E712/1000</f>
        <v>0.23300000000000001</v>
      </c>
      <c r="K712" s="152"/>
      <c r="L712" s="153">
        <f>J712</f>
        <v>0.23300000000000001</v>
      </c>
      <c r="M712" s="152"/>
      <c r="N712" s="153">
        <f>L712*0.7</f>
        <v>0.16309999999999999</v>
      </c>
      <c r="O712" s="152">
        <v>70</v>
      </c>
      <c r="P712" s="152">
        <v>75</v>
      </c>
      <c r="Q712" s="154"/>
      <c r="R712" s="154"/>
      <c r="S712" s="152"/>
      <c r="T712" s="152"/>
      <c r="U712" s="152"/>
      <c r="V712" s="152"/>
      <c r="W712" s="152"/>
      <c r="X712" s="152"/>
      <c r="Y712" s="152"/>
      <c r="Z712" s="155"/>
      <c r="AA712" s="155"/>
      <c r="AB712" s="155"/>
      <c r="AC712" s="151"/>
      <c r="AD712" s="156"/>
      <c r="AE712" s="157"/>
      <c r="AF712" s="152"/>
      <c r="AG712" s="152"/>
      <c r="AH712" s="152"/>
      <c r="AI712" s="152"/>
      <c r="AJ712" s="152"/>
      <c r="AK712" s="152"/>
      <c r="AL712" s="152"/>
      <c r="AM712" s="152"/>
      <c r="AN712" s="152"/>
      <c r="AO712" s="152"/>
      <c r="AP712" s="152"/>
      <c r="AQ712" s="152"/>
      <c r="AR712" s="152"/>
      <c r="AS712" s="152"/>
      <c r="AT712" s="152"/>
      <c r="AU712" s="152"/>
      <c r="AV712" s="11"/>
      <c r="AW712" s="11"/>
      <c r="AX712" s="11"/>
      <c r="AY712" s="15"/>
      <c r="AZ712" s="15"/>
      <c r="BA712" s="15"/>
      <c r="BB712" s="15"/>
      <c r="BC712" s="15"/>
      <c r="BD712" s="15"/>
      <c r="BE712" s="15"/>
      <c r="BF712" s="15"/>
      <c r="BG712" s="15"/>
      <c r="BH712" s="15"/>
      <c r="BI712" s="15"/>
      <c r="BJ712" s="15"/>
      <c r="BK712" s="15"/>
      <c r="BL712" s="15"/>
      <c r="BM712" s="15"/>
      <c r="BN712" s="15"/>
      <c r="BO712" s="15"/>
      <c r="BP712" s="15"/>
      <c r="BQ712" s="15"/>
      <c r="BR712" s="15"/>
      <c r="BS712" s="15"/>
      <c r="BT712" s="15"/>
      <c r="BU712" s="15"/>
      <c r="BV712" s="15"/>
      <c r="BW712" s="15"/>
      <c r="BX712" s="15"/>
      <c r="BY712" s="15"/>
      <c r="BZ712" s="15"/>
      <c r="CA712" s="15"/>
      <c r="CB712" s="15"/>
      <c r="CC712" s="15"/>
      <c r="CD712" s="15"/>
      <c r="CE712" s="15"/>
      <c r="CF712" s="15"/>
      <c r="CG712" s="15"/>
      <c r="CH712" s="15"/>
      <c r="CI712" s="15"/>
      <c r="CJ712" s="15"/>
      <c r="CK712" s="15"/>
      <c r="CL712" s="15"/>
      <c r="CM712" s="15"/>
      <c r="CN712" s="15"/>
      <c r="CO712" s="15"/>
      <c r="CP712" s="15"/>
      <c r="CQ712" s="15"/>
      <c r="CR712" s="15"/>
      <c r="CS712" s="15"/>
      <c r="CT712" s="15"/>
      <c r="CU712" s="15"/>
      <c r="CV712" s="15"/>
      <c r="CW712" s="15"/>
      <c r="CX712" s="15"/>
      <c r="CY712" s="15"/>
      <c r="CZ712" s="15"/>
      <c r="DA712" s="15"/>
      <c r="DB712" s="15"/>
      <c r="DC712" s="15"/>
      <c r="DD712" s="15"/>
      <c r="DE712" s="15"/>
      <c r="DF712" s="15"/>
      <c r="DG712" s="15"/>
      <c r="DH712" s="15"/>
      <c r="DI712" s="15"/>
      <c r="DJ712" s="15"/>
      <c r="DK712" s="15"/>
      <c r="DL712" s="15"/>
      <c r="DM712" s="15"/>
      <c r="DN712" s="15"/>
      <c r="DO712" s="15"/>
      <c r="DP712" s="15"/>
      <c r="DQ712" s="15"/>
      <c r="DR712" s="15"/>
      <c r="DS712" s="15"/>
      <c r="DT712" s="15"/>
      <c r="DU712" s="15"/>
      <c r="DV712" s="15"/>
      <c r="DW712" s="15"/>
      <c r="DX712" s="15"/>
    </row>
    <row r="713" spans="1:128" ht="39.6">
      <c r="A713" s="150"/>
      <c r="B713" s="311" t="str">
        <f t="shared" si="7"/>
        <v>A.II.11.2.5</v>
      </c>
      <c r="C713" s="277" t="s">
        <v>924</v>
      </c>
      <c r="D713" s="278" t="s">
        <v>421</v>
      </c>
      <c r="E713" s="279">
        <v>205</v>
      </c>
      <c r="F713" s="151" t="s">
        <v>939</v>
      </c>
      <c r="G713" s="151" t="s">
        <v>384</v>
      </c>
      <c r="H713" s="151">
        <v>626.6</v>
      </c>
      <c r="I713" s="230" t="s">
        <v>380</v>
      </c>
      <c r="J713" s="151">
        <f>E713/1000</f>
        <v>0.20499999999999999</v>
      </c>
      <c r="K713" s="152"/>
      <c r="L713" s="153">
        <f>J713</f>
        <v>0.20499999999999999</v>
      </c>
      <c r="M713" s="152"/>
      <c r="N713" s="153">
        <f>L713*0.7</f>
        <v>0.14349999999999999</v>
      </c>
      <c r="O713" s="152">
        <v>70</v>
      </c>
      <c r="P713" s="152">
        <v>75</v>
      </c>
      <c r="Q713" s="154"/>
      <c r="R713" s="154"/>
      <c r="S713" s="152"/>
      <c r="T713" s="152"/>
      <c r="U713" s="152"/>
      <c r="V713" s="152"/>
      <c r="W713" s="152"/>
      <c r="X713" s="152"/>
      <c r="Y713" s="152"/>
      <c r="Z713" s="155"/>
      <c r="AA713" s="155"/>
      <c r="AB713" s="155"/>
      <c r="AC713" s="151"/>
      <c r="AD713" s="156"/>
      <c r="AE713" s="157"/>
      <c r="AF713" s="152"/>
      <c r="AG713" s="152"/>
      <c r="AH713" s="152"/>
      <c r="AI713" s="152"/>
      <c r="AJ713" s="152"/>
      <c r="AK713" s="152"/>
      <c r="AL713" s="152"/>
      <c r="AM713" s="152"/>
      <c r="AN713" s="152"/>
      <c r="AO713" s="152"/>
      <c r="AP713" s="152"/>
      <c r="AQ713" s="152"/>
      <c r="AR713" s="152"/>
      <c r="AS713" s="152"/>
      <c r="AT713" s="152"/>
      <c r="AU713" s="152"/>
      <c r="AV713" s="11"/>
      <c r="AW713" s="11"/>
      <c r="AX713" s="11"/>
      <c r="AY713" s="15"/>
      <c r="AZ713" s="15"/>
      <c r="BA713" s="15"/>
      <c r="BB713" s="15"/>
      <c r="BC713" s="15"/>
      <c r="BD713" s="15"/>
      <c r="BE713" s="15"/>
      <c r="BF713" s="15"/>
      <c r="BG713" s="15"/>
      <c r="BH713" s="15"/>
      <c r="BI713" s="15"/>
      <c r="BJ713" s="15"/>
      <c r="BK713" s="15"/>
      <c r="BL713" s="15"/>
      <c r="BM713" s="15"/>
      <c r="BN713" s="15"/>
      <c r="BO713" s="15"/>
      <c r="BP713" s="15"/>
      <c r="BQ713" s="15"/>
      <c r="BR713" s="15"/>
      <c r="BS713" s="15"/>
      <c r="BT713" s="15"/>
      <c r="BU713" s="15"/>
      <c r="BV713" s="15"/>
      <c r="BW713" s="15"/>
      <c r="BX713" s="15"/>
      <c r="BY713" s="15"/>
      <c r="BZ713" s="15"/>
      <c r="CA713" s="15"/>
      <c r="CB713" s="15"/>
      <c r="CC713" s="15"/>
      <c r="CD713" s="15"/>
      <c r="CE713" s="15"/>
      <c r="CF713" s="15"/>
      <c r="CG713" s="15"/>
      <c r="CH713" s="15"/>
      <c r="CI713" s="15"/>
      <c r="CJ713" s="15"/>
      <c r="CK713" s="15"/>
      <c r="CL713" s="15"/>
      <c r="CM713" s="15"/>
      <c r="CN713" s="15"/>
      <c r="CO713" s="15"/>
      <c r="CP713" s="15"/>
      <c r="CQ713" s="15"/>
      <c r="CR713" s="15"/>
      <c r="CS713" s="15"/>
      <c r="CT713" s="15"/>
      <c r="CU713" s="15"/>
      <c r="CV713" s="15"/>
      <c r="CW713" s="15"/>
      <c r="CX713" s="15"/>
      <c r="CY713" s="15"/>
      <c r="CZ713" s="15"/>
      <c r="DA713" s="15"/>
      <c r="DB713" s="15"/>
      <c r="DC713" s="15"/>
      <c r="DD713" s="15"/>
      <c r="DE713" s="15"/>
      <c r="DF713" s="15"/>
      <c r="DG713" s="15"/>
      <c r="DH713" s="15"/>
      <c r="DI713" s="15"/>
      <c r="DJ713" s="15"/>
      <c r="DK713" s="15"/>
      <c r="DL713" s="15"/>
      <c r="DM713" s="15"/>
      <c r="DN713" s="15"/>
      <c r="DO713" s="15"/>
      <c r="DP713" s="15"/>
      <c r="DQ713" s="15"/>
      <c r="DR713" s="15"/>
      <c r="DS713" s="15"/>
      <c r="DT713" s="15"/>
      <c r="DU713" s="15"/>
      <c r="DV713" s="15"/>
      <c r="DW713" s="15"/>
      <c r="DX713" s="15"/>
    </row>
    <row r="714" spans="1:128" ht="26.4">
      <c r="A714" s="150"/>
      <c r="B714" s="311" t="str">
        <f t="shared" si="7"/>
        <v>A.II.11.2.6</v>
      </c>
      <c r="C714" s="277" t="s">
        <v>925</v>
      </c>
      <c r="D714" s="278" t="s">
        <v>421</v>
      </c>
      <c r="E714" s="279">
        <v>3651</v>
      </c>
      <c r="F714" s="151" t="s">
        <v>939</v>
      </c>
      <c r="G714" s="151" t="s">
        <v>384</v>
      </c>
      <c r="H714" s="151">
        <v>626.6</v>
      </c>
      <c r="I714" s="230" t="s">
        <v>380</v>
      </c>
      <c r="J714" s="151">
        <f>E714/1000</f>
        <v>3.6509999999999998</v>
      </c>
      <c r="K714" s="152"/>
      <c r="L714" s="153">
        <f>J714</f>
        <v>3.6509999999999998</v>
      </c>
      <c r="M714" s="152"/>
      <c r="N714" s="153">
        <f>L714*0.7</f>
        <v>2.5556999999999999</v>
      </c>
      <c r="O714" s="152">
        <v>70</v>
      </c>
      <c r="P714" s="152">
        <v>75</v>
      </c>
      <c r="Q714" s="154"/>
      <c r="R714" s="154"/>
      <c r="S714" s="152"/>
      <c r="T714" s="152"/>
      <c r="U714" s="152"/>
      <c r="V714" s="152"/>
      <c r="W714" s="152"/>
      <c r="X714" s="152"/>
      <c r="Y714" s="152"/>
      <c r="Z714" s="155"/>
      <c r="AA714" s="155"/>
      <c r="AB714" s="155"/>
      <c r="AC714" s="151"/>
      <c r="AD714" s="156"/>
      <c r="AE714" s="157"/>
      <c r="AF714" s="152"/>
      <c r="AG714" s="152"/>
      <c r="AH714" s="152"/>
      <c r="AI714" s="152"/>
      <c r="AJ714" s="152"/>
      <c r="AK714" s="152"/>
      <c r="AL714" s="152"/>
      <c r="AM714" s="152"/>
      <c r="AN714" s="152"/>
      <c r="AO714" s="152"/>
      <c r="AP714" s="152"/>
      <c r="AQ714" s="152"/>
      <c r="AR714" s="152"/>
      <c r="AS714" s="152"/>
      <c r="AT714" s="152"/>
      <c r="AU714" s="152"/>
      <c r="AV714" s="11"/>
      <c r="AW714" s="11"/>
      <c r="AX714" s="11"/>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5"/>
      <c r="CO714" s="15"/>
      <c r="CP714" s="15"/>
      <c r="CQ714" s="15"/>
      <c r="CR714" s="15"/>
      <c r="CS714" s="15"/>
      <c r="CT714" s="15"/>
      <c r="CU714" s="15"/>
      <c r="CV714" s="15"/>
      <c r="CW714" s="15"/>
      <c r="CX714" s="15"/>
      <c r="CY714" s="15"/>
      <c r="CZ714" s="15"/>
      <c r="DA714" s="15"/>
      <c r="DB714" s="15"/>
      <c r="DC714" s="15"/>
      <c r="DD714" s="15"/>
      <c r="DE714" s="15"/>
      <c r="DF714" s="15"/>
      <c r="DG714" s="15"/>
      <c r="DH714" s="15"/>
      <c r="DI714" s="15"/>
      <c r="DJ714" s="15"/>
      <c r="DK714" s="15"/>
      <c r="DL714" s="15"/>
      <c r="DM714" s="15"/>
      <c r="DN714" s="15"/>
      <c r="DO714" s="15"/>
      <c r="DP714" s="15"/>
      <c r="DQ714" s="15"/>
      <c r="DR714" s="15"/>
      <c r="DS714" s="15"/>
      <c r="DT714" s="15"/>
      <c r="DU714" s="15"/>
      <c r="DV714" s="15"/>
      <c r="DW714" s="15"/>
      <c r="DX714" s="15"/>
    </row>
    <row r="715" spans="1:128" ht="25.5" customHeight="1">
      <c r="A715" s="150"/>
      <c r="B715" s="311" t="str">
        <f t="shared" si="7"/>
        <v>A.II.11.2.7</v>
      </c>
      <c r="C715" s="277" t="s">
        <v>926</v>
      </c>
      <c r="D715" s="278" t="s">
        <v>374</v>
      </c>
      <c r="E715" s="279">
        <v>21</v>
      </c>
      <c r="F715" s="151" t="s">
        <v>940</v>
      </c>
      <c r="G715" s="151"/>
      <c r="H715" s="151"/>
      <c r="I715" s="151"/>
      <c r="J715" s="151"/>
      <c r="K715" s="152"/>
      <c r="L715" s="153"/>
      <c r="M715" s="152"/>
      <c r="N715" s="153"/>
      <c r="O715" s="152"/>
      <c r="P715" s="152"/>
      <c r="Q715" s="154"/>
      <c r="R715" s="154"/>
      <c r="S715" s="152"/>
      <c r="T715" s="152"/>
      <c r="U715" s="152"/>
      <c r="V715" s="152"/>
      <c r="W715" s="152"/>
      <c r="X715" s="152"/>
      <c r="Y715" s="152"/>
      <c r="Z715" s="155"/>
      <c r="AA715" s="155"/>
      <c r="AB715" s="155"/>
      <c r="AC715" s="151"/>
      <c r="AD715" s="156"/>
      <c r="AE715" s="157"/>
      <c r="AF715" s="152"/>
      <c r="AG715" s="152"/>
      <c r="AH715" s="152"/>
      <c r="AI715" s="152"/>
      <c r="AJ715" s="152"/>
      <c r="AK715" s="152"/>
      <c r="AL715" s="152"/>
      <c r="AM715" s="152"/>
      <c r="AN715" s="152"/>
      <c r="AO715" s="152"/>
      <c r="AP715" s="152"/>
      <c r="AQ715" s="152"/>
      <c r="AR715" s="152"/>
      <c r="AS715" s="152"/>
      <c r="AT715" s="152"/>
      <c r="AU715" s="152"/>
      <c r="AV715" s="11"/>
      <c r="AW715" s="11"/>
      <c r="AX715" s="11"/>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5"/>
      <c r="CO715" s="15"/>
      <c r="CP715" s="15"/>
      <c r="CQ715" s="15"/>
      <c r="CR715" s="15"/>
      <c r="CS715" s="15"/>
      <c r="CT715" s="15"/>
      <c r="CU715" s="15"/>
      <c r="CV715" s="15"/>
      <c r="CW715" s="15"/>
      <c r="CX715" s="15"/>
      <c r="CY715" s="15"/>
      <c r="CZ715" s="15"/>
      <c r="DA715" s="15"/>
      <c r="DB715" s="15"/>
      <c r="DC715" s="15"/>
      <c r="DD715" s="15"/>
      <c r="DE715" s="15"/>
      <c r="DF715" s="15"/>
      <c r="DG715" s="15"/>
      <c r="DH715" s="15"/>
      <c r="DI715" s="15"/>
      <c r="DJ715" s="15"/>
      <c r="DK715" s="15"/>
      <c r="DL715" s="15"/>
      <c r="DM715" s="15"/>
      <c r="DN715" s="15"/>
      <c r="DO715" s="15"/>
      <c r="DP715" s="15"/>
      <c r="DQ715" s="15"/>
      <c r="DR715" s="15"/>
      <c r="DS715" s="15"/>
      <c r="DT715" s="15"/>
      <c r="DU715" s="15"/>
      <c r="DV715" s="15"/>
      <c r="DW715" s="15"/>
      <c r="DX715" s="15"/>
    </row>
    <row r="716" spans="1:128" ht="17.25" customHeight="1">
      <c r="A716" s="150"/>
      <c r="B716" s="311" t="str">
        <f>+CONCATENATE(LEFT(B708,LEN(B708)-1),VALUE(RIGHT(B708,1))+1)</f>
        <v>A.II.11.3</v>
      </c>
      <c r="C716" s="277" t="s">
        <v>669</v>
      </c>
      <c r="D716" s="278">
        <v>0</v>
      </c>
      <c r="E716" s="279"/>
      <c r="F716" s="151" t="s">
        <v>534</v>
      </c>
      <c r="G716" s="151"/>
      <c r="H716" s="151"/>
      <c r="I716" s="151"/>
      <c r="J716" s="151"/>
      <c r="K716" s="152"/>
      <c r="L716" s="153"/>
      <c r="M716" s="152"/>
      <c r="N716" s="153"/>
      <c r="O716" s="152"/>
      <c r="P716" s="152"/>
      <c r="Q716" s="154"/>
      <c r="R716" s="154"/>
      <c r="S716" s="152"/>
      <c r="T716" s="152"/>
      <c r="U716" s="152"/>
      <c r="V716" s="152"/>
      <c r="W716" s="152"/>
      <c r="X716" s="152"/>
      <c r="Y716" s="152"/>
      <c r="Z716" s="155"/>
      <c r="AA716" s="155"/>
      <c r="AB716" s="155"/>
      <c r="AC716" s="151"/>
      <c r="AD716" s="156"/>
      <c r="AE716" s="157"/>
      <c r="AF716" s="152"/>
      <c r="AG716" s="152"/>
      <c r="AH716" s="152"/>
      <c r="AI716" s="152"/>
      <c r="AJ716" s="152"/>
      <c r="AK716" s="152"/>
      <c r="AL716" s="152"/>
      <c r="AM716" s="152"/>
      <c r="AN716" s="152"/>
      <c r="AO716" s="152"/>
      <c r="AP716" s="152"/>
      <c r="AQ716" s="152"/>
      <c r="AR716" s="152"/>
      <c r="AS716" s="152"/>
      <c r="AT716" s="152"/>
      <c r="AU716" s="152"/>
      <c r="AV716" s="11"/>
      <c r="AW716" s="11"/>
      <c r="AX716" s="11"/>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5"/>
      <c r="CO716" s="15"/>
      <c r="CP716" s="15"/>
      <c r="CQ716" s="15"/>
      <c r="CR716" s="15"/>
      <c r="CS716" s="15"/>
      <c r="CT716" s="15"/>
      <c r="CU716" s="15"/>
      <c r="CV716" s="15"/>
      <c r="CW716" s="15"/>
      <c r="CX716" s="15"/>
      <c r="CY716" s="15"/>
      <c r="CZ716" s="15"/>
      <c r="DA716" s="15"/>
      <c r="DB716" s="15"/>
      <c r="DC716" s="15"/>
      <c r="DD716" s="15"/>
      <c r="DE716" s="15"/>
      <c r="DF716" s="15"/>
      <c r="DG716" s="15"/>
      <c r="DH716" s="15"/>
      <c r="DI716" s="15"/>
      <c r="DJ716" s="15"/>
      <c r="DK716" s="15"/>
      <c r="DL716" s="15"/>
      <c r="DM716" s="15"/>
      <c r="DN716" s="15"/>
      <c r="DO716" s="15"/>
      <c r="DP716" s="15"/>
      <c r="DQ716" s="15"/>
      <c r="DR716" s="15"/>
      <c r="DS716" s="15"/>
      <c r="DT716" s="15"/>
      <c r="DU716" s="15"/>
      <c r="DV716" s="15"/>
      <c r="DW716" s="15"/>
      <c r="DX716" s="15"/>
    </row>
    <row r="717" spans="1:128" ht="38.25" customHeight="1">
      <c r="A717" s="150"/>
      <c r="B717" s="311" t="str">
        <f>CONCATENATE(B716,".1")</f>
        <v>A.II.11.3.1</v>
      </c>
      <c r="C717" s="277" t="s">
        <v>724</v>
      </c>
      <c r="D717" s="278" t="s">
        <v>623</v>
      </c>
      <c r="E717" s="279">
        <v>184</v>
      </c>
      <c r="F717" s="151" t="s">
        <v>534</v>
      </c>
      <c r="G717" s="151"/>
      <c r="H717" s="151"/>
      <c r="I717" s="151"/>
      <c r="J717" s="151"/>
      <c r="K717" s="152"/>
      <c r="L717" s="153"/>
      <c r="M717" s="152"/>
      <c r="N717" s="153"/>
      <c r="O717" s="152"/>
      <c r="P717" s="152"/>
      <c r="Q717" s="154"/>
      <c r="R717" s="154"/>
      <c r="S717" s="152"/>
      <c r="T717" s="152"/>
      <c r="U717" s="152"/>
      <c r="V717" s="152"/>
      <c r="W717" s="152"/>
      <c r="X717" s="152"/>
      <c r="Y717" s="152"/>
      <c r="Z717" s="155"/>
      <c r="AA717" s="155"/>
      <c r="AB717" s="155"/>
      <c r="AC717" s="151"/>
      <c r="AD717" s="156"/>
      <c r="AE717" s="157"/>
      <c r="AF717" s="152"/>
      <c r="AG717" s="152"/>
      <c r="AH717" s="152"/>
      <c r="AI717" s="152"/>
      <c r="AJ717" s="152"/>
      <c r="AK717" s="152"/>
      <c r="AL717" s="152"/>
      <c r="AM717" s="152"/>
      <c r="AN717" s="152"/>
      <c r="AO717" s="152"/>
      <c r="AP717" s="152"/>
      <c r="AQ717" s="152"/>
      <c r="AR717" s="152"/>
      <c r="AS717" s="152"/>
      <c r="AT717" s="152"/>
      <c r="AU717" s="152"/>
      <c r="AV717" s="11"/>
      <c r="AW717" s="11"/>
      <c r="AX717" s="11"/>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15"/>
      <c r="BY717" s="15"/>
      <c r="BZ717" s="15"/>
      <c r="CA717" s="15"/>
      <c r="CB717" s="15"/>
      <c r="CC717" s="15"/>
      <c r="CD717" s="15"/>
      <c r="CE717" s="15"/>
      <c r="CF717" s="15"/>
      <c r="CG717" s="15"/>
      <c r="CH717" s="15"/>
      <c r="CI717" s="15"/>
      <c r="CJ717" s="15"/>
      <c r="CK717" s="15"/>
      <c r="CL717" s="15"/>
      <c r="CM717" s="15"/>
      <c r="CN717" s="15"/>
      <c r="CO717" s="15"/>
      <c r="CP717" s="15"/>
      <c r="CQ717" s="15"/>
      <c r="CR717" s="15"/>
      <c r="CS717" s="15"/>
      <c r="CT717" s="15"/>
      <c r="CU717" s="15"/>
      <c r="CV717" s="15"/>
      <c r="CW717" s="15"/>
      <c r="CX717" s="15"/>
      <c r="CY717" s="15"/>
      <c r="CZ717" s="15"/>
      <c r="DA717" s="15"/>
      <c r="DB717" s="15"/>
      <c r="DC717" s="15"/>
      <c r="DD717" s="15"/>
      <c r="DE717" s="15"/>
      <c r="DF717" s="15"/>
      <c r="DG717" s="15"/>
      <c r="DH717" s="15"/>
      <c r="DI717" s="15"/>
      <c r="DJ717" s="15"/>
      <c r="DK717" s="15"/>
      <c r="DL717" s="15"/>
      <c r="DM717" s="15"/>
      <c r="DN717" s="15"/>
      <c r="DO717" s="15"/>
      <c r="DP717" s="15"/>
      <c r="DQ717" s="15"/>
      <c r="DR717" s="15"/>
      <c r="DS717" s="15"/>
      <c r="DT717" s="15"/>
      <c r="DU717" s="15"/>
      <c r="DV717" s="15"/>
      <c r="DW717" s="15"/>
      <c r="DX717" s="15"/>
    </row>
    <row r="718" spans="1:128" ht="17.25" customHeight="1">
      <c r="A718" s="150"/>
      <c r="B718" s="277" t="str">
        <f>+CONCATENATE(LEFT(B716,LEN(B716)-1),VALUE(RIGHT(B716,1))+1)</f>
        <v>A.II.11.4</v>
      </c>
      <c r="C718" s="277" t="s">
        <v>640</v>
      </c>
      <c r="D718" s="303"/>
      <c r="E718" s="325"/>
      <c r="F718" s="151" t="s">
        <v>534</v>
      </c>
      <c r="G718" s="151"/>
      <c r="H718" s="151"/>
      <c r="I718" s="151"/>
      <c r="J718" s="151"/>
      <c r="K718" s="152"/>
      <c r="L718" s="153"/>
      <c r="M718" s="152"/>
      <c r="N718" s="153"/>
      <c r="O718" s="152"/>
      <c r="P718" s="152"/>
      <c r="Q718" s="154"/>
      <c r="R718" s="154"/>
      <c r="S718" s="152"/>
      <c r="T718" s="152"/>
      <c r="U718" s="152"/>
      <c r="V718" s="152"/>
      <c r="W718" s="152"/>
      <c r="X718" s="152"/>
      <c r="Y718" s="152"/>
      <c r="Z718" s="155"/>
      <c r="AA718" s="155"/>
      <c r="AB718" s="155"/>
      <c r="AC718" s="151"/>
      <c r="AD718" s="156"/>
      <c r="AE718" s="157"/>
      <c r="AF718" s="152"/>
      <c r="AG718" s="152"/>
      <c r="AH718" s="152"/>
      <c r="AI718" s="152"/>
      <c r="AJ718" s="152"/>
      <c r="AK718" s="152"/>
      <c r="AL718" s="152"/>
      <c r="AM718" s="152"/>
      <c r="AN718" s="152"/>
      <c r="AO718" s="152"/>
      <c r="AP718" s="152"/>
      <c r="AQ718" s="152"/>
      <c r="AR718" s="152"/>
      <c r="AS718" s="152"/>
      <c r="AT718" s="152"/>
      <c r="AU718" s="152"/>
      <c r="AV718" s="11"/>
      <c r="AW718" s="11"/>
      <c r="AX718" s="11"/>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5"/>
      <c r="BW718" s="15"/>
      <c r="BX718" s="15"/>
      <c r="BY718" s="15"/>
      <c r="BZ718" s="15"/>
      <c r="CA718" s="15"/>
      <c r="CB718" s="15"/>
      <c r="CC718" s="15"/>
      <c r="CD718" s="15"/>
      <c r="CE718" s="15"/>
      <c r="CF718" s="15"/>
      <c r="CG718" s="15"/>
      <c r="CH718" s="15"/>
      <c r="CI718" s="15"/>
      <c r="CJ718" s="15"/>
      <c r="CK718" s="15"/>
      <c r="CL718" s="15"/>
      <c r="CM718" s="15"/>
      <c r="CN718" s="15"/>
      <c r="CO718" s="15"/>
      <c r="CP718" s="15"/>
      <c r="CQ718" s="15"/>
      <c r="CR718" s="15"/>
      <c r="CS718" s="15"/>
      <c r="CT718" s="15"/>
      <c r="CU718" s="15"/>
      <c r="CV718" s="15"/>
      <c r="CW718" s="15"/>
      <c r="CX718" s="15"/>
      <c r="CY718" s="15"/>
      <c r="CZ718" s="15"/>
      <c r="DA718" s="15"/>
      <c r="DB718" s="15"/>
      <c r="DC718" s="15"/>
      <c r="DD718" s="15"/>
      <c r="DE718" s="15"/>
      <c r="DF718" s="15"/>
      <c r="DG718" s="15"/>
      <c r="DH718" s="15"/>
      <c r="DI718" s="15"/>
      <c r="DJ718" s="15"/>
      <c r="DK718" s="15"/>
      <c r="DL718" s="15"/>
      <c r="DM718" s="15"/>
      <c r="DN718" s="15"/>
      <c r="DO718" s="15"/>
      <c r="DP718" s="15"/>
      <c r="DQ718" s="15"/>
      <c r="DR718" s="15"/>
      <c r="DS718" s="15"/>
      <c r="DT718" s="15"/>
      <c r="DU718" s="15"/>
      <c r="DV718" s="15"/>
      <c r="DW718" s="15"/>
      <c r="DX718" s="15"/>
    </row>
    <row r="719" spans="1:128" ht="51" customHeight="1">
      <c r="A719" s="150"/>
      <c r="B719" s="288"/>
      <c r="C719" s="324" t="s">
        <v>641</v>
      </c>
      <c r="D719" s="290"/>
      <c r="E719" s="287"/>
      <c r="F719" s="151" t="s">
        <v>534</v>
      </c>
      <c r="G719" s="151"/>
      <c r="H719" s="151"/>
      <c r="I719" s="151"/>
      <c r="J719" s="151"/>
      <c r="K719" s="152"/>
      <c r="L719" s="153"/>
      <c r="M719" s="152"/>
      <c r="N719" s="153"/>
      <c r="O719" s="152"/>
      <c r="P719" s="152"/>
      <c r="Q719" s="154"/>
      <c r="R719" s="154"/>
      <c r="S719" s="152"/>
      <c r="T719" s="152"/>
      <c r="U719" s="152"/>
      <c r="V719" s="152"/>
      <c r="W719" s="152"/>
      <c r="X719" s="152"/>
      <c r="Y719" s="152"/>
      <c r="Z719" s="155"/>
      <c r="AA719" s="155"/>
      <c r="AB719" s="155"/>
      <c r="AC719" s="151"/>
      <c r="AD719" s="156"/>
      <c r="AE719" s="157"/>
      <c r="AF719" s="152"/>
      <c r="AG719" s="152"/>
      <c r="AH719" s="152"/>
      <c r="AI719" s="152"/>
      <c r="AJ719" s="152"/>
      <c r="AK719" s="152"/>
      <c r="AL719" s="152"/>
      <c r="AM719" s="152"/>
      <c r="AN719" s="152"/>
      <c r="AO719" s="152"/>
      <c r="AP719" s="152"/>
      <c r="AQ719" s="152"/>
      <c r="AR719" s="152"/>
      <c r="AS719" s="152"/>
      <c r="AT719" s="152"/>
      <c r="AU719" s="152"/>
      <c r="AV719" s="11"/>
      <c r="AW719" s="11"/>
      <c r="AX719" s="11"/>
      <c r="AY719" s="15"/>
      <c r="AZ719" s="15"/>
      <c r="BA719" s="15"/>
      <c r="BB719" s="15"/>
      <c r="BC719" s="15"/>
      <c r="BD719" s="15"/>
      <c r="BE719" s="15"/>
      <c r="BF719" s="15"/>
      <c r="BG719" s="15"/>
      <c r="BH719" s="15"/>
      <c r="BI719" s="15"/>
      <c r="BJ719" s="15"/>
      <c r="BK719" s="15"/>
      <c r="BL719" s="15"/>
      <c r="BM719" s="15"/>
      <c r="BN719" s="15"/>
      <c r="BO719" s="15"/>
      <c r="BP719" s="15"/>
      <c r="BQ719" s="15"/>
      <c r="BR719" s="15"/>
      <c r="BS719" s="15"/>
      <c r="BT719" s="15"/>
      <c r="BU719" s="15"/>
      <c r="BV719" s="15"/>
      <c r="BW719" s="15"/>
      <c r="BX719" s="15"/>
      <c r="BY719" s="15"/>
      <c r="BZ719" s="15"/>
      <c r="CA719" s="15"/>
      <c r="CB719" s="15"/>
      <c r="CC719" s="15"/>
      <c r="CD719" s="15"/>
      <c r="CE719" s="15"/>
      <c r="CF719" s="15"/>
      <c r="CG719" s="15"/>
      <c r="CH719" s="15"/>
      <c r="CI719" s="15"/>
      <c r="CJ719" s="15"/>
      <c r="CK719" s="15"/>
      <c r="CL719" s="15"/>
      <c r="CM719" s="15"/>
      <c r="CN719" s="15"/>
      <c r="CO719" s="15"/>
      <c r="CP719" s="15"/>
      <c r="CQ719" s="15"/>
      <c r="CR719" s="15"/>
      <c r="CS719" s="15"/>
      <c r="CT719" s="15"/>
      <c r="CU719" s="15"/>
      <c r="CV719" s="15"/>
      <c r="CW719" s="15"/>
      <c r="CX719" s="15"/>
      <c r="CY719" s="15"/>
      <c r="CZ719" s="15"/>
      <c r="DA719" s="15"/>
      <c r="DB719" s="15"/>
      <c r="DC719" s="15"/>
      <c r="DD719" s="15"/>
      <c r="DE719" s="15"/>
      <c r="DF719" s="15"/>
      <c r="DG719" s="15"/>
      <c r="DH719" s="15"/>
      <c r="DI719" s="15"/>
      <c r="DJ719" s="15"/>
      <c r="DK719" s="15"/>
      <c r="DL719" s="15"/>
      <c r="DM719" s="15"/>
      <c r="DN719" s="15"/>
      <c r="DO719" s="15"/>
      <c r="DP719" s="15"/>
      <c r="DQ719" s="15"/>
      <c r="DR719" s="15"/>
      <c r="DS719" s="15"/>
      <c r="DT719" s="15"/>
      <c r="DU719" s="15"/>
      <c r="DV719" s="15"/>
      <c r="DW719" s="15"/>
      <c r="DX719" s="15"/>
    </row>
    <row r="720" spans="1:128" ht="17.25" customHeight="1">
      <c r="A720" s="150"/>
      <c r="B720" s="311" t="str">
        <f>CONCATENATE(B718,".1")</f>
        <v>A.II.11.4.1</v>
      </c>
      <c r="C720" s="306" t="s">
        <v>646</v>
      </c>
      <c r="D720" s="296"/>
      <c r="E720" s="294"/>
      <c r="F720" s="151" t="s">
        <v>534</v>
      </c>
      <c r="G720" s="151"/>
      <c r="H720" s="151"/>
      <c r="I720" s="151"/>
      <c r="J720" s="151"/>
      <c r="K720" s="152"/>
      <c r="L720" s="153"/>
      <c r="M720" s="152"/>
      <c r="N720" s="153"/>
      <c r="O720" s="152"/>
      <c r="P720" s="152"/>
      <c r="Q720" s="154"/>
      <c r="R720" s="154"/>
      <c r="S720" s="152"/>
      <c r="T720" s="152"/>
      <c r="U720" s="152"/>
      <c r="V720" s="152"/>
      <c r="W720" s="152"/>
      <c r="X720" s="152"/>
      <c r="Y720" s="152"/>
      <c r="Z720" s="155"/>
      <c r="AA720" s="155"/>
      <c r="AB720" s="155"/>
      <c r="AC720" s="151"/>
      <c r="AD720" s="156"/>
      <c r="AE720" s="157"/>
      <c r="AF720" s="152"/>
      <c r="AG720" s="152"/>
      <c r="AH720" s="152"/>
      <c r="AI720" s="152"/>
      <c r="AJ720" s="152"/>
      <c r="AK720" s="152"/>
      <c r="AL720" s="152"/>
      <c r="AM720" s="152"/>
      <c r="AN720" s="152"/>
      <c r="AO720" s="152"/>
      <c r="AP720" s="152"/>
      <c r="AQ720" s="152"/>
      <c r="AR720" s="152"/>
      <c r="AS720" s="152"/>
      <c r="AT720" s="152"/>
      <c r="AU720" s="152"/>
      <c r="AV720" s="11"/>
      <c r="AW720" s="11"/>
      <c r="AX720" s="11"/>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s="15"/>
      <c r="CJ720" s="15"/>
      <c r="CK720" s="15"/>
      <c r="CL720" s="15"/>
      <c r="CM720" s="15"/>
      <c r="CN720" s="15"/>
      <c r="CO720" s="15"/>
      <c r="CP720" s="15"/>
      <c r="CQ720" s="15"/>
      <c r="CR720" s="15"/>
      <c r="CS720" s="15"/>
      <c r="CT720" s="15"/>
      <c r="CU720" s="15"/>
      <c r="CV720" s="15"/>
      <c r="CW720" s="15"/>
      <c r="CX720" s="15"/>
      <c r="CY720" s="15"/>
      <c r="CZ720" s="15"/>
      <c r="DA720" s="15"/>
      <c r="DB720" s="15"/>
      <c r="DC720" s="15"/>
      <c r="DD720" s="15"/>
      <c r="DE720" s="15"/>
      <c r="DF720" s="15"/>
      <c r="DG720" s="15"/>
      <c r="DH720" s="15"/>
      <c r="DI720" s="15"/>
      <c r="DJ720" s="15"/>
      <c r="DK720" s="15"/>
      <c r="DL720" s="15"/>
      <c r="DM720" s="15"/>
      <c r="DN720" s="15"/>
      <c r="DO720" s="15"/>
      <c r="DP720" s="15"/>
      <c r="DQ720" s="15"/>
      <c r="DR720" s="15"/>
      <c r="DS720" s="15"/>
      <c r="DT720" s="15"/>
      <c r="DU720" s="15"/>
      <c r="DV720" s="15"/>
      <c r="DW720" s="15"/>
      <c r="DX720" s="15"/>
    </row>
    <row r="721" spans="1:128" ht="17.25" customHeight="1">
      <c r="A721" s="150"/>
      <c r="B721" s="313" t="str">
        <f>CONCATENATE(B720,".1")</f>
        <v>A.II.11.4.1.1</v>
      </c>
      <c r="C721" s="306" t="s">
        <v>751</v>
      </c>
      <c r="D721" s="296"/>
      <c r="E721" s="294"/>
      <c r="F721" s="151" t="s">
        <v>534</v>
      </c>
      <c r="G721" s="151"/>
      <c r="H721" s="151"/>
      <c r="I721" s="151"/>
      <c r="J721" s="151"/>
      <c r="K721" s="152"/>
      <c r="L721" s="153"/>
      <c r="M721" s="152"/>
      <c r="N721" s="153"/>
      <c r="O721" s="152"/>
      <c r="P721" s="152"/>
      <c r="Q721" s="154"/>
      <c r="R721" s="154"/>
      <c r="S721" s="152"/>
      <c r="T721" s="152"/>
      <c r="U721" s="152"/>
      <c r="V721" s="152"/>
      <c r="W721" s="152"/>
      <c r="X721" s="152"/>
      <c r="Y721" s="152"/>
      <c r="Z721" s="155"/>
      <c r="AA721" s="155"/>
      <c r="AB721" s="155"/>
      <c r="AC721" s="151"/>
      <c r="AD721" s="156"/>
      <c r="AE721" s="157"/>
      <c r="AF721" s="152"/>
      <c r="AG721" s="152"/>
      <c r="AH721" s="152"/>
      <c r="AI721" s="152"/>
      <c r="AJ721" s="152"/>
      <c r="AK721" s="152"/>
      <c r="AL721" s="152"/>
      <c r="AM721" s="152"/>
      <c r="AN721" s="152"/>
      <c r="AO721" s="152"/>
      <c r="AP721" s="152"/>
      <c r="AQ721" s="152"/>
      <c r="AR721" s="152"/>
      <c r="AS721" s="152"/>
      <c r="AT721" s="152"/>
      <c r="AU721" s="152"/>
      <c r="AV721" s="11"/>
      <c r="AW721" s="11"/>
      <c r="AX721" s="11"/>
      <c r="AY721" s="15"/>
      <c r="AZ721" s="15"/>
      <c r="BA721" s="15"/>
      <c r="BB721" s="15"/>
      <c r="BC721" s="15"/>
      <c r="BD721" s="15"/>
      <c r="BE721" s="15"/>
      <c r="BF721" s="15"/>
      <c r="BG721" s="15"/>
      <c r="BH721" s="15"/>
      <c r="BI721" s="15"/>
      <c r="BJ721" s="15"/>
      <c r="BK721" s="15"/>
      <c r="BL721" s="15"/>
      <c r="BM721" s="15"/>
      <c r="BN721" s="15"/>
      <c r="BO721" s="15"/>
      <c r="BP721" s="15"/>
      <c r="BQ721" s="15"/>
      <c r="BR721" s="15"/>
      <c r="BS721" s="15"/>
      <c r="BT721" s="15"/>
      <c r="BU721" s="15"/>
      <c r="BV721" s="15"/>
      <c r="BW721" s="15"/>
      <c r="BX721" s="15"/>
      <c r="BY721" s="15"/>
      <c r="BZ721" s="15"/>
      <c r="CA721" s="15"/>
      <c r="CB721" s="15"/>
      <c r="CC721" s="15"/>
      <c r="CD721" s="15"/>
      <c r="CE721" s="15"/>
      <c r="CF721" s="15"/>
      <c r="CG721" s="15"/>
      <c r="CH721" s="15"/>
      <c r="CI721" s="15"/>
      <c r="CJ721" s="15"/>
      <c r="CK721" s="15"/>
      <c r="CL721" s="15"/>
      <c r="CM721" s="15"/>
      <c r="CN721" s="15"/>
      <c r="CO721" s="15"/>
      <c r="CP721" s="15"/>
      <c r="CQ721" s="15"/>
      <c r="CR721" s="15"/>
      <c r="CS721" s="15"/>
      <c r="CT721" s="15"/>
      <c r="CU721" s="15"/>
      <c r="CV721" s="15"/>
      <c r="CW721" s="15"/>
      <c r="CX721" s="15"/>
      <c r="CY721" s="15"/>
      <c r="CZ721" s="15"/>
      <c r="DA721" s="15"/>
      <c r="DB721" s="15"/>
      <c r="DC721" s="15"/>
      <c r="DD721" s="15"/>
      <c r="DE721" s="15"/>
      <c r="DF721" s="15"/>
      <c r="DG721" s="15"/>
      <c r="DH721" s="15"/>
      <c r="DI721" s="15"/>
      <c r="DJ721" s="15"/>
      <c r="DK721" s="15"/>
      <c r="DL721" s="15"/>
      <c r="DM721" s="15"/>
      <c r="DN721" s="15"/>
      <c r="DO721" s="15"/>
      <c r="DP721" s="15"/>
      <c r="DQ721" s="15"/>
      <c r="DR721" s="15"/>
      <c r="DS721" s="15"/>
      <c r="DT721" s="15"/>
      <c r="DU721" s="15"/>
      <c r="DV721" s="15"/>
      <c r="DW721" s="15"/>
      <c r="DX721" s="15"/>
    </row>
    <row r="722" spans="1:128" ht="18">
      <c r="A722" s="150"/>
      <c r="B722" s="313" t="str">
        <f>CONCATENATE(B721,".1")</f>
        <v>A.II.11.4.1.1.1</v>
      </c>
      <c r="C722" s="306" t="s">
        <v>909</v>
      </c>
      <c r="D722" s="296" t="s">
        <v>608</v>
      </c>
      <c r="E722" s="294">
        <v>4</v>
      </c>
      <c r="F722" s="151" t="s">
        <v>939</v>
      </c>
      <c r="G722" s="151"/>
      <c r="H722" s="151"/>
      <c r="I722" s="151"/>
      <c r="J722" s="151"/>
      <c r="K722" s="152"/>
      <c r="L722" s="153"/>
      <c r="M722" s="152"/>
      <c r="N722" s="153"/>
      <c r="O722" s="152"/>
      <c r="P722" s="152"/>
      <c r="Q722" s="154"/>
      <c r="R722" s="154"/>
      <c r="S722" s="152"/>
      <c r="T722" s="152"/>
      <c r="U722" s="152"/>
      <c r="V722" s="152"/>
      <c r="W722" s="152"/>
      <c r="X722" s="152"/>
      <c r="Y722" s="152"/>
      <c r="Z722" s="155"/>
      <c r="AA722" s="155"/>
      <c r="AB722" s="155"/>
      <c r="AC722" s="151"/>
      <c r="AD722" s="156"/>
      <c r="AE722" s="157"/>
      <c r="AF722" s="152"/>
      <c r="AG722" s="152"/>
      <c r="AH722" s="152"/>
      <c r="AI722" s="152"/>
      <c r="AJ722" s="152"/>
      <c r="AK722" s="152"/>
      <c r="AL722" s="152"/>
      <c r="AM722" s="152"/>
      <c r="AN722" s="152"/>
      <c r="AO722" s="152"/>
      <c r="AP722" s="152"/>
      <c r="AQ722" s="152"/>
      <c r="AR722" s="152"/>
      <c r="AS722" s="152"/>
      <c r="AT722" s="152"/>
      <c r="AU722" s="152"/>
      <c r="AV722" s="11"/>
      <c r="AW722" s="11"/>
      <c r="AX722" s="11"/>
      <c r="AY722" s="15"/>
      <c r="AZ722" s="15"/>
      <c r="BA722" s="15"/>
      <c r="BB722" s="15"/>
      <c r="BC722" s="15"/>
      <c r="BD722" s="15"/>
      <c r="BE722" s="15"/>
      <c r="BF722" s="15"/>
      <c r="BG722" s="15"/>
      <c r="BH722" s="15"/>
      <c r="BI722" s="15"/>
      <c r="BJ722" s="15"/>
      <c r="BK722" s="15"/>
      <c r="BL722" s="15"/>
      <c r="BM722" s="15"/>
      <c r="BN722" s="15"/>
      <c r="BO722" s="15"/>
      <c r="BP722" s="15"/>
      <c r="BQ722" s="15"/>
      <c r="BR722" s="15"/>
      <c r="BS722" s="15"/>
      <c r="BT722" s="15"/>
      <c r="BU722" s="15"/>
      <c r="BV722" s="15"/>
      <c r="BW722" s="15"/>
      <c r="BX722" s="15"/>
      <c r="BY722" s="15"/>
      <c r="BZ722" s="15"/>
      <c r="CA722" s="15"/>
      <c r="CB722" s="15"/>
      <c r="CC722" s="15"/>
      <c r="CD722" s="15"/>
      <c r="CE722" s="15"/>
      <c r="CF722" s="15"/>
      <c r="CG722" s="15"/>
      <c r="CH722" s="15"/>
      <c r="CI722" s="15"/>
      <c r="CJ722" s="15"/>
      <c r="CK722" s="15"/>
      <c r="CL722" s="15"/>
      <c r="CM722" s="15"/>
      <c r="CN722" s="15"/>
      <c r="CO722" s="15"/>
      <c r="CP722" s="15"/>
      <c r="CQ722" s="15"/>
      <c r="CR722" s="15"/>
      <c r="CS722" s="15"/>
      <c r="CT722" s="15"/>
      <c r="CU722" s="15"/>
      <c r="CV722" s="15"/>
      <c r="CW722" s="15"/>
      <c r="CX722" s="15"/>
      <c r="CY722" s="15"/>
      <c r="CZ722" s="15"/>
      <c r="DA722" s="15"/>
      <c r="DB722" s="15"/>
      <c r="DC722" s="15"/>
      <c r="DD722" s="15"/>
      <c r="DE722" s="15"/>
      <c r="DF722" s="15"/>
      <c r="DG722" s="15"/>
      <c r="DH722" s="15"/>
      <c r="DI722" s="15"/>
      <c r="DJ722" s="15"/>
      <c r="DK722" s="15"/>
      <c r="DL722" s="15"/>
      <c r="DM722" s="15"/>
      <c r="DN722" s="15"/>
      <c r="DO722" s="15"/>
      <c r="DP722" s="15"/>
      <c r="DQ722" s="15"/>
      <c r="DR722" s="15"/>
      <c r="DS722" s="15"/>
      <c r="DT722" s="15"/>
      <c r="DU722" s="15"/>
      <c r="DV722" s="15"/>
      <c r="DW722" s="15"/>
      <c r="DX722" s="15"/>
    </row>
    <row r="723" spans="1:128" ht="17.25" customHeight="1">
      <c r="A723" s="150"/>
      <c r="B723" s="313" t="str">
        <f>+CONCATENATE(LEFT(B721,LEN(B721)-1),VALUE(RIGHT(B721,1))+1)</f>
        <v>A.II.11.4.1.2</v>
      </c>
      <c r="C723" s="306" t="s">
        <v>684</v>
      </c>
      <c r="D723" s="296"/>
      <c r="E723" s="294"/>
      <c r="F723" s="151" t="s">
        <v>534</v>
      </c>
      <c r="G723" s="151"/>
      <c r="H723" s="151"/>
      <c r="I723" s="151"/>
      <c r="J723" s="151"/>
      <c r="K723" s="152"/>
      <c r="L723" s="153"/>
      <c r="M723" s="152"/>
      <c r="N723" s="153"/>
      <c r="O723" s="152"/>
      <c r="P723" s="152"/>
      <c r="Q723" s="154"/>
      <c r="R723" s="154"/>
      <c r="S723" s="152"/>
      <c r="T723" s="152"/>
      <c r="U723" s="152"/>
      <c r="V723" s="152"/>
      <c r="W723" s="152"/>
      <c r="X723" s="152"/>
      <c r="Y723" s="152"/>
      <c r="Z723" s="155"/>
      <c r="AA723" s="155"/>
      <c r="AB723" s="155"/>
      <c r="AC723" s="151"/>
      <c r="AD723" s="156"/>
      <c r="AE723" s="157"/>
      <c r="AF723" s="152"/>
      <c r="AG723" s="152"/>
      <c r="AH723" s="152"/>
      <c r="AI723" s="152"/>
      <c r="AJ723" s="152"/>
      <c r="AK723" s="152"/>
      <c r="AL723" s="152"/>
      <c r="AM723" s="152"/>
      <c r="AN723" s="152"/>
      <c r="AO723" s="152"/>
      <c r="AP723" s="152"/>
      <c r="AQ723" s="152"/>
      <c r="AR723" s="152"/>
      <c r="AS723" s="152"/>
      <c r="AT723" s="152"/>
      <c r="AU723" s="152"/>
      <c r="AV723" s="11"/>
      <c r="AW723" s="11"/>
      <c r="AX723" s="11"/>
      <c r="AY723" s="15"/>
      <c r="AZ723" s="15"/>
      <c r="BA723" s="15"/>
      <c r="BB723" s="15"/>
      <c r="BC723" s="15"/>
      <c r="BD723" s="15"/>
      <c r="BE723" s="15"/>
      <c r="BF723" s="15"/>
      <c r="BG723" s="15"/>
      <c r="BH723" s="15"/>
      <c r="BI723" s="15"/>
      <c r="BJ723" s="15"/>
      <c r="BK723" s="15"/>
      <c r="BL723" s="15"/>
      <c r="BM723" s="15"/>
      <c r="BN723" s="15"/>
      <c r="BO723" s="15"/>
      <c r="BP723" s="15"/>
      <c r="BQ723" s="15"/>
      <c r="BR723" s="15"/>
      <c r="BS723" s="15"/>
      <c r="BT723" s="15"/>
      <c r="BU723" s="15"/>
      <c r="BV723" s="15"/>
      <c r="BW723" s="15"/>
      <c r="BX723" s="15"/>
      <c r="BY723" s="15"/>
      <c r="BZ723" s="15"/>
      <c r="CA723" s="15"/>
      <c r="CB723" s="15"/>
      <c r="CC723" s="15"/>
      <c r="CD723" s="15"/>
      <c r="CE723" s="15"/>
      <c r="CF723" s="15"/>
      <c r="CG723" s="15"/>
      <c r="CH723" s="15"/>
      <c r="CI723" s="15"/>
      <c r="CJ723" s="15"/>
      <c r="CK723" s="15"/>
      <c r="CL723" s="15"/>
      <c r="CM723" s="15"/>
      <c r="CN723" s="15"/>
      <c r="CO723" s="15"/>
      <c r="CP723" s="15"/>
      <c r="CQ723" s="15"/>
      <c r="CR723" s="15"/>
      <c r="CS723" s="15"/>
      <c r="CT723" s="15"/>
      <c r="CU723" s="15"/>
      <c r="CV723" s="15"/>
      <c r="CW723" s="15"/>
      <c r="CX723" s="15"/>
      <c r="CY723" s="15"/>
      <c r="CZ723" s="15"/>
      <c r="DA723" s="15"/>
      <c r="DB723" s="15"/>
      <c r="DC723" s="15"/>
      <c r="DD723" s="15"/>
      <c r="DE723" s="15"/>
      <c r="DF723" s="15"/>
      <c r="DG723" s="15"/>
      <c r="DH723" s="15"/>
      <c r="DI723" s="15"/>
      <c r="DJ723" s="15"/>
      <c r="DK723" s="15"/>
      <c r="DL723" s="15"/>
      <c r="DM723" s="15"/>
      <c r="DN723" s="15"/>
      <c r="DO723" s="15"/>
      <c r="DP723" s="15"/>
      <c r="DQ723" s="15"/>
      <c r="DR723" s="15"/>
      <c r="DS723" s="15"/>
      <c r="DT723" s="15"/>
      <c r="DU723" s="15"/>
      <c r="DV723" s="15"/>
      <c r="DW723" s="15"/>
      <c r="DX723" s="15"/>
    </row>
    <row r="724" spans="1:128" ht="18">
      <c r="A724" s="150"/>
      <c r="B724" s="313" t="str">
        <f>CONCATENATE(B723,".1")</f>
        <v>A.II.11.4.1.2.1</v>
      </c>
      <c r="C724" s="291" t="s">
        <v>927</v>
      </c>
      <c r="D724" s="296" t="s">
        <v>608</v>
      </c>
      <c r="E724" s="294">
        <v>1</v>
      </c>
      <c r="F724" s="151" t="s">
        <v>537</v>
      </c>
      <c r="G724" s="151"/>
      <c r="H724" s="151"/>
      <c r="I724" s="151"/>
      <c r="J724" s="151"/>
      <c r="K724" s="152"/>
      <c r="L724" s="153"/>
      <c r="M724" s="152"/>
      <c r="N724" s="153"/>
      <c r="O724" s="152"/>
      <c r="P724" s="152"/>
      <c r="Q724" s="154"/>
      <c r="R724" s="154"/>
      <c r="S724" s="152"/>
      <c r="T724" s="152"/>
      <c r="U724" s="152"/>
      <c r="V724" s="152"/>
      <c r="W724" s="152"/>
      <c r="X724" s="152"/>
      <c r="Y724" s="152"/>
      <c r="Z724" s="155"/>
      <c r="AA724" s="155"/>
      <c r="AB724" s="155"/>
      <c r="AC724" s="151"/>
      <c r="AD724" s="156"/>
      <c r="AE724" s="157"/>
      <c r="AF724" s="152"/>
      <c r="AG724" s="152"/>
      <c r="AH724" s="152"/>
      <c r="AI724" s="152"/>
      <c r="AJ724" s="152"/>
      <c r="AK724" s="152"/>
      <c r="AL724" s="152"/>
      <c r="AM724" s="152"/>
      <c r="AN724" s="152"/>
      <c r="AO724" s="152"/>
      <c r="AP724" s="152"/>
      <c r="AQ724" s="152"/>
      <c r="AR724" s="152"/>
      <c r="AS724" s="152"/>
      <c r="AT724" s="152"/>
      <c r="AU724" s="152"/>
      <c r="AV724" s="11"/>
      <c r="AW724" s="11"/>
      <c r="AX724" s="11"/>
      <c r="AY724" s="15"/>
      <c r="AZ724" s="15"/>
      <c r="BA724" s="15"/>
      <c r="BB724" s="15"/>
      <c r="BC724" s="15"/>
      <c r="BD724" s="15"/>
      <c r="BE724" s="15"/>
      <c r="BF724" s="15"/>
      <c r="BG724" s="15"/>
      <c r="BH724" s="15"/>
      <c r="BI724" s="15"/>
      <c r="BJ724" s="15"/>
      <c r="BK724" s="15"/>
      <c r="BL724" s="15"/>
      <c r="BM724" s="15"/>
      <c r="BN724" s="15"/>
      <c r="BO724" s="15"/>
      <c r="BP724" s="15"/>
      <c r="BQ724" s="15"/>
      <c r="BR724" s="15"/>
      <c r="BS724" s="15"/>
      <c r="BT724" s="15"/>
      <c r="BU724" s="15"/>
      <c r="BV724" s="15"/>
      <c r="BW724" s="15"/>
      <c r="BX724" s="15"/>
      <c r="BY724" s="15"/>
      <c r="BZ724" s="15"/>
      <c r="CA724" s="15"/>
      <c r="CB724" s="15"/>
      <c r="CC724" s="15"/>
      <c r="CD724" s="15"/>
      <c r="CE724" s="15"/>
      <c r="CF724" s="15"/>
      <c r="CG724" s="15"/>
      <c r="CH724" s="15"/>
      <c r="CI724" s="15"/>
      <c r="CJ724" s="15"/>
      <c r="CK724" s="15"/>
      <c r="CL724" s="15"/>
      <c r="CM724" s="15"/>
      <c r="CN724" s="15"/>
      <c r="CO724" s="15"/>
      <c r="CP724" s="15"/>
      <c r="CQ724" s="15"/>
      <c r="CR724" s="15"/>
      <c r="CS724" s="15"/>
      <c r="CT724" s="15"/>
      <c r="CU724" s="15"/>
      <c r="CV724" s="15"/>
      <c r="CW724" s="15"/>
      <c r="CX724" s="15"/>
      <c r="CY724" s="15"/>
      <c r="CZ724" s="15"/>
      <c r="DA724" s="15"/>
      <c r="DB724" s="15"/>
      <c r="DC724" s="15"/>
      <c r="DD724" s="15"/>
      <c r="DE724" s="15"/>
      <c r="DF724" s="15"/>
      <c r="DG724" s="15"/>
      <c r="DH724" s="15"/>
      <c r="DI724" s="15"/>
      <c r="DJ724" s="15"/>
      <c r="DK724" s="15"/>
      <c r="DL724" s="15"/>
      <c r="DM724" s="15"/>
      <c r="DN724" s="15"/>
      <c r="DO724" s="15"/>
      <c r="DP724" s="15"/>
      <c r="DQ724" s="15"/>
      <c r="DR724" s="15"/>
      <c r="DS724" s="15"/>
      <c r="DT724" s="15"/>
      <c r="DU724" s="15"/>
      <c r="DV724" s="15"/>
      <c r="DW724" s="15"/>
      <c r="DX724" s="15"/>
    </row>
    <row r="725" spans="1:128" ht="18">
      <c r="A725" s="150"/>
      <c r="B725" s="313" t="str">
        <f>+CONCATENATE(LEFT(B724,LEN(B724)-1),VALUE(RIGHT(B724,1))+1)</f>
        <v>A.II.11.4.1.2.2</v>
      </c>
      <c r="C725" s="291" t="s">
        <v>928</v>
      </c>
      <c r="D725" s="296" t="s">
        <v>608</v>
      </c>
      <c r="E725" s="294">
        <v>1</v>
      </c>
      <c r="F725" s="151" t="s">
        <v>537</v>
      </c>
      <c r="G725" s="151"/>
      <c r="H725" s="151"/>
      <c r="I725" s="151"/>
      <c r="J725" s="151"/>
      <c r="K725" s="152"/>
      <c r="L725" s="153"/>
      <c r="M725" s="152"/>
      <c r="N725" s="153"/>
      <c r="O725" s="152"/>
      <c r="P725" s="152"/>
      <c r="Q725" s="154"/>
      <c r="R725" s="154"/>
      <c r="S725" s="152"/>
      <c r="T725" s="152"/>
      <c r="U725" s="152"/>
      <c r="V725" s="152"/>
      <c r="W725" s="152"/>
      <c r="X725" s="152"/>
      <c r="Y725" s="152"/>
      <c r="Z725" s="155"/>
      <c r="AA725" s="155"/>
      <c r="AB725" s="155"/>
      <c r="AC725" s="151"/>
      <c r="AD725" s="156"/>
      <c r="AE725" s="157"/>
      <c r="AF725" s="152"/>
      <c r="AG725" s="152"/>
      <c r="AH725" s="152"/>
      <c r="AI725" s="152"/>
      <c r="AJ725" s="152"/>
      <c r="AK725" s="152"/>
      <c r="AL725" s="152"/>
      <c r="AM725" s="152"/>
      <c r="AN725" s="152"/>
      <c r="AO725" s="152"/>
      <c r="AP725" s="152"/>
      <c r="AQ725" s="152"/>
      <c r="AR725" s="152"/>
      <c r="AS725" s="152"/>
      <c r="AT725" s="152"/>
      <c r="AU725" s="152"/>
      <c r="AV725" s="11"/>
      <c r="AW725" s="11"/>
      <c r="AX725" s="11"/>
      <c r="AY725" s="15"/>
      <c r="AZ725" s="15"/>
      <c r="BA725" s="15"/>
      <c r="BB725" s="15"/>
      <c r="BC725" s="15"/>
      <c r="BD725" s="15"/>
      <c r="BE725" s="15"/>
      <c r="BF725" s="15"/>
      <c r="BG725" s="15"/>
      <c r="BH725" s="15"/>
      <c r="BI725" s="15"/>
      <c r="BJ725" s="15"/>
      <c r="BK725" s="15"/>
      <c r="BL725" s="15"/>
      <c r="BM725" s="15"/>
      <c r="BN725" s="15"/>
      <c r="BO725" s="15"/>
      <c r="BP725" s="15"/>
      <c r="BQ725" s="15"/>
      <c r="BR725" s="15"/>
      <c r="BS725" s="15"/>
      <c r="BT725" s="15"/>
      <c r="BU725" s="15"/>
      <c r="BV725" s="15"/>
      <c r="BW725" s="15"/>
      <c r="BX725" s="15"/>
      <c r="BY725" s="15"/>
      <c r="BZ725" s="15"/>
      <c r="CA725" s="15"/>
      <c r="CB725" s="15"/>
      <c r="CC725" s="15"/>
      <c r="CD725" s="15"/>
      <c r="CE725" s="15"/>
      <c r="CF725" s="15"/>
      <c r="CG725" s="15"/>
      <c r="CH725" s="15"/>
      <c r="CI725" s="15"/>
      <c r="CJ725" s="15"/>
      <c r="CK725" s="15"/>
      <c r="CL725" s="15"/>
      <c r="CM725" s="15"/>
      <c r="CN725" s="15"/>
      <c r="CO725" s="15"/>
      <c r="CP725" s="15"/>
      <c r="CQ725" s="15"/>
      <c r="CR725" s="15"/>
      <c r="CS725" s="15"/>
      <c r="CT725" s="15"/>
      <c r="CU725" s="15"/>
      <c r="CV725" s="15"/>
      <c r="CW725" s="15"/>
      <c r="CX725" s="15"/>
      <c r="CY725" s="15"/>
      <c r="CZ725" s="15"/>
      <c r="DA725" s="15"/>
      <c r="DB725" s="15"/>
      <c r="DC725" s="15"/>
      <c r="DD725" s="15"/>
      <c r="DE725" s="15"/>
      <c r="DF725" s="15"/>
      <c r="DG725" s="15"/>
      <c r="DH725" s="15"/>
      <c r="DI725" s="15"/>
      <c r="DJ725" s="15"/>
      <c r="DK725" s="15"/>
      <c r="DL725" s="15"/>
      <c r="DM725" s="15"/>
      <c r="DN725" s="15"/>
      <c r="DO725" s="15"/>
      <c r="DP725" s="15"/>
      <c r="DQ725" s="15"/>
      <c r="DR725" s="15"/>
      <c r="DS725" s="15"/>
      <c r="DT725" s="15"/>
      <c r="DU725" s="15"/>
      <c r="DV725" s="15"/>
      <c r="DW725" s="15"/>
      <c r="DX725" s="15"/>
    </row>
    <row r="726" spans="1:128" ht="18">
      <c r="A726" s="150"/>
      <c r="B726" s="313" t="str">
        <f>+CONCATENATE(LEFT(B725,LEN(B725)-1),VALUE(RIGHT(B725,1))+1)</f>
        <v>A.II.11.4.1.2.3</v>
      </c>
      <c r="C726" s="291" t="s">
        <v>929</v>
      </c>
      <c r="D726" s="296" t="s">
        <v>608</v>
      </c>
      <c r="E726" s="294">
        <v>1</v>
      </c>
      <c r="F726" s="151" t="s">
        <v>537</v>
      </c>
      <c r="G726" s="151"/>
      <c r="H726" s="151"/>
      <c r="I726" s="151"/>
      <c r="J726" s="151"/>
      <c r="K726" s="152"/>
      <c r="L726" s="153"/>
      <c r="M726" s="152"/>
      <c r="N726" s="153"/>
      <c r="O726" s="152"/>
      <c r="P726" s="152"/>
      <c r="Q726" s="154"/>
      <c r="R726" s="154"/>
      <c r="S726" s="152"/>
      <c r="T726" s="152"/>
      <c r="U726" s="152"/>
      <c r="V726" s="152"/>
      <c r="W726" s="152"/>
      <c r="X726" s="152"/>
      <c r="Y726" s="152"/>
      <c r="Z726" s="155"/>
      <c r="AA726" s="155"/>
      <c r="AB726" s="155"/>
      <c r="AC726" s="151"/>
      <c r="AD726" s="156"/>
      <c r="AE726" s="157"/>
      <c r="AF726" s="152"/>
      <c r="AG726" s="152"/>
      <c r="AH726" s="152"/>
      <c r="AI726" s="152"/>
      <c r="AJ726" s="152"/>
      <c r="AK726" s="152"/>
      <c r="AL726" s="152"/>
      <c r="AM726" s="152"/>
      <c r="AN726" s="152"/>
      <c r="AO726" s="152"/>
      <c r="AP726" s="152"/>
      <c r="AQ726" s="152"/>
      <c r="AR726" s="152"/>
      <c r="AS726" s="152"/>
      <c r="AT726" s="152"/>
      <c r="AU726" s="152"/>
      <c r="AV726" s="11"/>
      <c r="AW726" s="11"/>
      <c r="AX726" s="11"/>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s="15"/>
      <c r="CJ726" s="15"/>
      <c r="CK726" s="15"/>
      <c r="CL726" s="15"/>
      <c r="CM726" s="15"/>
      <c r="CN726" s="15"/>
      <c r="CO726" s="15"/>
      <c r="CP726" s="15"/>
      <c r="CQ726" s="15"/>
      <c r="CR726" s="15"/>
      <c r="CS726" s="15"/>
      <c r="CT726" s="15"/>
      <c r="CU726" s="15"/>
      <c r="CV726" s="15"/>
      <c r="CW726" s="15"/>
      <c r="CX726" s="15"/>
      <c r="CY726" s="15"/>
      <c r="CZ726" s="15"/>
      <c r="DA726" s="15"/>
      <c r="DB726" s="15"/>
      <c r="DC726" s="15"/>
      <c r="DD726" s="15"/>
      <c r="DE726" s="15"/>
      <c r="DF726" s="15"/>
      <c r="DG726" s="15"/>
      <c r="DH726" s="15"/>
      <c r="DI726" s="15"/>
      <c r="DJ726" s="15"/>
      <c r="DK726" s="15"/>
      <c r="DL726" s="15"/>
      <c r="DM726" s="15"/>
      <c r="DN726" s="15"/>
      <c r="DO726" s="15"/>
      <c r="DP726" s="15"/>
      <c r="DQ726" s="15"/>
      <c r="DR726" s="15"/>
      <c r="DS726" s="15"/>
      <c r="DT726" s="15"/>
      <c r="DU726" s="15"/>
      <c r="DV726" s="15"/>
      <c r="DW726" s="15"/>
      <c r="DX726" s="15"/>
    </row>
    <row r="727" spans="1:128" ht="18">
      <c r="A727" s="150"/>
      <c r="B727" s="292" t="str">
        <f>CONCATENATE(B720,".3")</f>
        <v>A.II.11.4.1.3</v>
      </c>
      <c r="C727" s="291" t="s">
        <v>942</v>
      </c>
      <c r="D727" s="290" t="s">
        <v>608</v>
      </c>
      <c r="E727" s="287">
        <v>1</v>
      </c>
      <c r="F727" s="151" t="s">
        <v>939</v>
      </c>
      <c r="G727" s="151" t="s">
        <v>384</v>
      </c>
      <c r="H727" s="151">
        <v>626.6</v>
      </c>
      <c r="I727" s="230" t="s">
        <v>380</v>
      </c>
      <c r="J727" s="151"/>
      <c r="K727" s="152"/>
      <c r="L727" s="153"/>
      <c r="M727" s="152"/>
      <c r="N727" s="153"/>
      <c r="O727" s="152">
        <v>70</v>
      </c>
      <c r="P727" s="152">
        <v>75</v>
      </c>
      <c r="Q727" s="154"/>
      <c r="R727" s="154"/>
      <c r="S727" s="152"/>
      <c r="T727" s="152"/>
      <c r="U727" s="152"/>
      <c r="V727" s="152"/>
      <c r="W727" s="152"/>
      <c r="X727" s="152"/>
      <c r="Y727" s="152"/>
      <c r="Z727" s="155"/>
      <c r="AA727" s="155"/>
      <c r="AB727" s="155"/>
      <c r="AC727" s="151"/>
      <c r="AD727" s="156"/>
      <c r="AE727" s="157"/>
      <c r="AF727" s="152"/>
      <c r="AG727" s="152"/>
      <c r="AH727" s="152"/>
      <c r="AI727" s="152"/>
      <c r="AJ727" s="152"/>
      <c r="AK727" s="152"/>
      <c r="AL727" s="152"/>
      <c r="AM727" s="152"/>
      <c r="AN727" s="152"/>
      <c r="AO727" s="152"/>
      <c r="AP727" s="152"/>
      <c r="AQ727" s="152"/>
      <c r="AR727" s="152"/>
      <c r="AS727" s="152"/>
      <c r="AT727" s="152"/>
      <c r="AU727" s="152"/>
      <c r="AV727" s="11"/>
      <c r="AW727" s="11"/>
      <c r="AX727" s="11"/>
      <c r="AY727" s="15"/>
      <c r="AZ727" s="15"/>
      <c r="BA727" s="15"/>
      <c r="BB727" s="15"/>
      <c r="BC727" s="15"/>
      <c r="BD727" s="15"/>
      <c r="BE727" s="15"/>
      <c r="BF727" s="15"/>
      <c r="BG727" s="15"/>
      <c r="BH727" s="15"/>
      <c r="BI727" s="15"/>
      <c r="BJ727" s="15"/>
      <c r="BK727" s="15"/>
      <c r="BL727" s="15"/>
      <c r="BM727" s="15"/>
      <c r="BN727" s="15"/>
      <c r="BO727" s="15"/>
      <c r="BP727" s="15"/>
      <c r="BQ727" s="15"/>
      <c r="BR727" s="15"/>
      <c r="BS727" s="15"/>
      <c r="BT727" s="15"/>
      <c r="BU727" s="15"/>
      <c r="BV727" s="15"/>
      <c r="BW727" s="15"/>
      <c r="BX727" s="15"/>
      <c r="BY727" s="15"/>
      <c r="BZ727" s="15"/>
      <c r="CA727" s="15"/>
      <c r="CB727" s="15"/>
      <c r="CC727" s="15"/>
      <c r="CD727" s="15"/>
      <c r="CE727" s="15"/>
      <c r="CF727" s="15"/>
      <c r="CG727" s="15"/>
      <c r="CH727" s="15"/>
      <c r="CI727" s="15"/>
      <c r="CJ727" s="15"/>
      <c r="CK727" s="15"/>
      <c r="CL727" s="15"/>
      <c r="CM727" s="15"/>
      <c r="CN727" s="15"/>
      <c r="CO727" s="15"/>
      <c r="CP727" s="15"/>
      <c r="CQ727" s="15"/>
      <c r="CR727" s="15"/>
      <c r="CS727" s="15"/>
      <c r="CT727" s="15"/>
      <c r="CU727" s="15"/>
      <c r="CV727" s="15"/>
      <c r="CW727" s="15"/>
      <c r="CX727" s="15"/>
      <c r="CY727" s="15"/>
      <c r="CZ727" s="15"/>
      <c r="DA727" s="15"/>
      <c r="DB727" s="15"/>
      <c r="DC727" s="15"/>
      <c r="DD727" s="15"/>
      <c r="DE727" s="15"/>
      <c r="DF727" s="15"/>
      <c r="DG727" s="15"/>
      <c r="DH727" s="15"/>
      <c r="DI727" s="15"/>
      <c r="DJ727" s="15"/>
      <c r="DK727" s="15"/>
      <c r="DL727" s="15"/>
      <c r="DM727" s="15"/>
      <c r="DN727" s="15"/>
      <c r="DO727" s="15"/>
      <c r="DP727" s="15"/>
      <c r="DQ727" s="15"/>
      <c r="DR727" s="15"/>
      <c r="DS727" s="15"/>
      <c r="DT727" s="15"/>
      <c r="DU727" s="15"/>
      <c r="DV727" s="15"/>
      <c r="DW727" s="15"/>
      <c r="DX727" s="15"/>
    </row>
    <row r="728" spans="1:128" ht="17.25" customHeight="1">
      <c r="A728" s="150"/>
      <c r="B728" s="305" t="str">
        <f>CONCATENATE(B720,".4")</f>
        <v>A.II.11.4.1.4</v>
      </c>
      <c r="C728" s="306" t="s">
        <v>910</v>
      </c>
      <c r="D728" s="290"/>
      <c r="E728" s="287"/>
      <c r="F728" s="151" t="s">
        <v>534</v>
      </c>
      <c r="G728" s="151"/>
      <c r="H728" s="151"/>
      <c r="I728" s="151"/>
      <c r="J728" s="151"/>
      <c r="K728" s="152"/>
      <c r="L728" s="153"/>
      <c r="M728" s="152"/>
      <c r="N728" s="153"/>
      <c r="O728" s="152"/>
      <c r="P728" s="152"/>
      <c r="Q728" s="154"/>
      <c r="R728" s="154"/>
      <c r="S728" s="152"/>
      <c r="T728" s="152"/>
      <c r="U728" s="152"/>
      <c r="V728" s="152"/>
      <c r="W728" s="152"/>
      <c r="X728" s="152"/>
      <c r="Y728" s="152"/>
      <c r="Z728" s="155"/>
      <c r="AA728" s="155"/>
      <c r="AB728" s="155"/>
      <c r="AC728" s="151"/>
      <c r="AD728" s="156"/>
      <c r="AE728" s="157"/>
      <c r="AF728" s="152"/>
      <c r="AG728" s="152"/>
      <c r="AH728" s="152"/>
      <c r="AI728" s="152"/>
      <c r="AJ728" s="152"/>
      <c r="AK728" s="152"/>
      <c r="AL728" s="152"/>
      <c r="AM728" s="152"/>
      <c r="AN728" s="152"/>
      <c r="AO728" s="152"/>
      <c r="AP728" s="152"/>
      <c r="AQ728" s="152"/>
      <c r="AR728" s="152"/>
      <c r="AS728" s="152"/>
      <c r="AT728" s="152"/>
      <c r="AU728" s="152"/>
      <c r="AV728" s="11"/>
      <c r="AW728" s="11"/>
      <c r="AX728" s="11"/>
      <c r="AY728" s="15"/>
      <c r="AZ728" s="15"/>
      <c r="BA728" s="15"/>
      <c r="BB728" s="15"/>
      <c r="BC728" s="15"/>
      <c r="BD728" s="15"/>
      <c r="BE728" s="15"/>
      <c r="BF728" s="15"/>
      <c r="BG728" s="15"/>
      <c r="BH728" s="15"/>
      <c r="BI728" s="15"/>
      <c r="BJ728" s="15"/>
      <c r="BK728" s="15"/>
      <c r="BL728" s="15"/>
      <c r="BM728" s="15"/>
      <c r="BN728" s="15"/>
      <c r="BO728" s="15"/>
      <c r="BP728" s="15"/>
      <c r="BQ728" s="15"/>
      <c r="BR728" s="15"/>
      <c r="BS728" s="15"/>
      <c r="BT728" s="15"/>
      <c r="BU728" s="15"/>
      <c r="BV728" s="15"/>
      <c r="BW728" s="15"/>
      <c r="BX728" s="15"/>
      <c r="BY728" s="15"/>
      <c r="BZ728" s="15"/>
      <c r="CA728" s="15"/>
      <c r="CB728" s="15"/>
      <c r="CC728" s="15"/>
      <c r="CD728" s="15"/>
      <c r="CE728" s="15"/>
      <c r="CF728" s="15"/>
      <c r="CG728" s="15"/>
      <c r="CH728" s="15"/>
      <c r="CI728" s="15"/>
      <c r="CJ728" s="15"/>
      <c r="CK728" s="15"/>
      <c r="CL728" s="15"/>
      <c r="CM728" s="15"/>
      <c r="CN728" s="15"/>
      <c r="CO728" s="15"/>
      <c r="CP728" s="15"/>
      <c r="CQ728" s="15"/>
      <c r="CR728" s="15"/>
      <c r="CS728" s="15"/>
      <c r="CT728" s="15"/>
      <c r="CU728" s="15"/>
      <c r="CV728" s="15"/>
      <c r="CW728" s="15"/>
      <c r="CX728" s="15"/>
      <c r="CY728" s="15"/>
      <c r="CZ728" s="15"/>
      <c r="DA728" s="15"/>
      <c r="DB728" s="15"/>
      <c r="DC728" s="15"/>
      <c r="DD728" s="15"/>
      <c r="DE728" s="15"/>
      <c r="DF728" s="15"/>
      <c r="DG728" s="15"/>
      <c r="DH728" s="15"/>
      <c r="DI728" s="15"/>
      <c r="DJ728" s="15"/>
      <c r="DK728" s="15"/>
      <c r="DL728" s="15"/>
      <c r="DM728" s="15"/>
      <c r="DN728" s="15"/>
      <c r="DO728" s="15"/>
      <c r="DP728" s="15"/>
      <c r="DQ728" s="15"/>
      <c r="DR728" s="15"/>
      <c r="DS728" s="15"/>
      <c r="DT728" s="15"/>
      <c r="DU728" s="15"/>
      <c r="DV728" s="15"/>
      <c r="DW728" s="15"/>
      <c r="DX728" s="15"/>
    </row>
    <row r="729" spans="1:128" ht="39.6">
      <c r="A729" s="150"/>
      <c r="B729" s="305" t="str">
        <f>CONCATENATE(B728,".1")</f>
        <v>A.II.11.4.1.4.1</v>
      </c>
      <c r="C729" s="291" t="s">
        <v>764</v>
      </c>
      <c r="D729" s="290" t="s">
        <v>608</v>
      </c>
      <c r="E729" s="287">
        <v>1</v>
      </c>
      <c r="F729" s="151" t="s">
        <v>939</v>
      </c>
      <c r="G729" s="151"/>
      <c r="H729" s="151"/>
      <c r="I729" s="151"/>
      <c r="J729" s="151"/>
      <c r="K729" s="152"/>
      <c r="L729" s="153"/>
      <c r="M729" s="152"/>
      <c r="N729" s="153"/>
      <c r="O729" s="152"/>
      <c r="P729" s="152"/>
      <c r="Q729" s="154"/>
      <c r="R729" s="154"/>
      <c r="S729" s="152"/>
      <c r="T729" s="152"/>
      <c r="U729" s="152"/>
      <c r="V729" s="152"/>
      <c r="W729" s="152"/>
      <c r="X729" s="152"/>
      <c r="Y729" s="152"/>
      <c r="Z729" s="155"/>
      <c r="AA729" s="155"/>
      <c r="AB729" s="155"/>
      <c r="AC729" s="151"/>
      <c r="AD729" s="156"/>
      <c r="AE729" s="157"/>
      <c r="AF729" s="152"/>
      <c r="AG729" s="152"/>
      <c r="AH729" s="152"/>
      <c r="AI729" s="152"/>
      <c r="AJ729" s="152"/>
      <c r="AK729" s="152"/>
      <c r="AL729" s="152"/>
      <c r="AM729" s="152"/>
      <c r="AN729" s="152"/>
      <c r="AO729" s="152"/>
      <c r="AP729" s="152"/>
      <c r="AQ729" s="152"/>
      <c r="AR729" s="152"/>
      <c r="AS729" s="152"/>
      <c r="AT729" s="152"/>
      <c r="AU729" s="152"/>
      <c r="AV729" s="11"/>
      <c r="AW729" s="11"/>
      <c r="AX729" s="11"/>
      <c r="AY729" s="15"/>
      <c r="AZ729" s="15"/>
      <c r="BA729" s="15"/>
      <c r="BB729" s="15"/>
      <c r="BC729" s="15"/>
      <c r="BD729" s="15"/>
      <c r="BE729" s="15"/>
      <c r="BF729" s="15"/>
      <c r="BG729" s="15"/>
      <c r="BH729" s="15"/>
      <c r="BI729" s="15"/>
      <c r="BJ729" s="15"/>
      <c r="BK729" s="15"/>
      <c r="BL729" s="15"/>
      <c r="BM729" s="15"/>
      <c r="BN729" s="15"/>
      <c r="BO729" s="15"/>
      <c r="BP729" s="15"/>
      <c r="BQ729" s="15"/>
      <c r="BR729" s="15"/>
      <c r="BS729" s="15"/>
      <c r="BT729" s="15"/>
      <c r="BU729" s="15"/>
      <c r="BV729" s="15"/>
      <c r="BW729" s="15"/>
      <c r="BX729" s="15"/>
      <c r="BY729" s="15"/>
      <c r="BZ729" s="15"/>
      <c r="CA729" s="15"/>
      <c r="CB729" s="15"/>
      <c r="CC729" s="15"/>
      <c r="CD729" s="15"/>
      <c r="CE729" s="15"/>
      <c r="CF729" s="15"/>
      <c r="CG729" s="15"/>
      <c r="CH729" s="15"/>
      <c r="CI729" s="15"/>
      <c r="CJ729" s="15"/>
      <c r="CK729" s="15"/>
      <c r="CL729" s="15"/>
      <c r="CM729" s="15"/>
      <c r="CN729" s="15"/>
      <c r="CO729" s="15"/>
      <c r="CP729" s="15"/>
      <c r="CQ729" s="15"/>
      <c r="CR729" s="15"/>
      <c r="CS729" s="15"/>
      <c r="CT729" s="15"/>
      <c r="CU729" s="15"/>
      <c r="CV729" s="15"/>
      <c r="CW729" s="15"/>
      <c r="CX729" s="15"/>
      <c r="CY729" s="15"/>
      <c r="CZ729" s="15"/>
      <c r="DA729" s="15"/>
      <c r="DB729" s="15"/>
      <c r="DC729" s="15"/>
      <c r="DD729" s="15"/>
      <c r="DE729" s="15"/>
      <c r="DF729" s="15"/>
      <c r="DG729" s="15"/>
      <c r="DH729" s="15"/>
      <c r="DI729" s="15"/>
      <c r="DJ729" s="15"/>
      <c r="DK729" s="15"/>
      <c r="DL729" s="15"/>
      <c r="DM729" s="15"/>
      <c r="DN729" s="15"/>
      <c r="DO729" s="15"/>
      <c r="DP729" s="15"/>
      <c r="DQ729" s="15"/>
      <c r="DR729" s="15"/>
      <c r="DS729" s="15"/>
      <c r="DT729" s="15"/>
      <c r="DU729" s="15"/>
      <c r="DV729" s="15"/>
      <c r="DW729" s="15"/>
      <c r="DX729" s="15"/>
    </row>
    <row r="730" spans="1:128" ht="52.8">
      <c r="A730" s="150"/>
      <c r="B730" s="305" t="str">
        <f>CONCATENATE(B728,".2")</f>
        <v>A.II.11.4.1.4.2</v>
      </c>
      <c r="C730" s="291" t="s">
        <v>911</v>
      </c>
      <c r="D730" s="290" t="s">
        <v>608</v>
      </c>
      <c r="E730" s="287">
        <v>1</v>
      </c>
      <c r="F730" s="151" t="s">
        <v>939</v>
      </c>
      <c r="G730" s="151"/>
      <c r="H730" s="151"/>
      <c r="I730" s="151"/>
      <c r="J730" s="151"/>
      <c r="K730" s="152"/>
      <c r="L730" s="153"/>
      <c r="M730" s="152"/>
      <c r="N730" s="153"/>
      <c r="O730" s="152"/>
      <c r="P730" s="152"/>
      <c r="Q730" s="154"/>
      <c r="R730" s="154"/>
      <c r="S730" s="152"/>
      <c r="T730" s="152"/>
      <c r="U730" s="152"/>
      <c r="V730" s="152"/>
      <c r="W730" s="152"/>
      <c r="X730" s="152"/>
      <c r="Y730" s="152"/>
      <c r="Z730" s="155"/>
      <c r="AA730" s="155"/>
      <c r="AB730" s="155"/>
      <c r="AC730" s="151"/>
      <c r="AD730" s="156"/>
      <c r="AE730" s="157"/>
      <c r="AF730" s="152"/>
      <c r="AG730" s="152"/>
      <c r="AH730" s="152"/>
      <c r="AI730" s="152"/>
      <c r="AJ730" s="152"/>
      <c r="AK730" s="152"/>
      <c r="AL730" s="152"/>
      <c r="AM730" s="152"/>
      <c r="AN730" s="152"/>
      <c r="AO730" s="152"/>
      <c r="AP730" s="152"/>
      <c r="AQ730" s="152"/>
      <c r="AR730" s="152"/>
      <c r="AS730" s="152"/>
      <c r="AT730" s="152"/>
      <c r="AU730" s="152"/>
      <c r="AV730" s="11"/>
      <c r="AW730" s="11"/>
      <c r="AX730" s="11"/>
      <c r="AY730" s="15"/>
      <c r="AZ730" s="15"/>
      <c r="BA730" s="15"/>
      <c r="BB730" s="15"/>
      <c r="BC730" s="15"/>
      <c r="BD730" s="15"/>
      <c r="BE730" s="15"/>
      <c r="BF730" s="15"/>
      <c r="BG730" s="15"/>
      <c r="BH730" s="15"/>
      <c r="BI730" s="15"/>
      <c r="BJ730" s="15"/>
      <c r="BK730" s="15"/>
      <c r="BL730" s="15"/>
      <c r="BM730" s="15"/>
      <c r="BN730" s="15"/>
      <c r="BO730" s="15"/>
      <c r="BP730" s="15"/>
      <c r="BQ730" s="15"/>
      <c r="BR730" s="15"/>
      <c r="BS730" s="15"/>
      <c r="BT730" s="15"/>
      <c r="BU730" s="15"/>
      <c r="BV730" s="15"/>
      <c r="BW730" s="15"/>
      <c r="BX730" s="15"/>
      <c r="BY730" s="15"/>
      <c r="BZ730" s="15"/>
      <c r="CA730" s="15"/>
      <c r="CB730" s="15"/>
      <c r="CC730" s="15"/>
      <c r="CD730" s="15"/>
      <c r="CE730" s="15"/>
      <c r="CF730" s="15"/>
      <c r="CG730" s="15"/>
      <c r="CH730" s="15"/>
      <c r="CI730" s="15"/>
      <c r="CJ730" s="15"/>
      <c r="CK730" s="15"/>
      <c r="CL730" s="15"/>
      <c r="CM730" s="15"/>
      <c r="CN730" s="15"/>
      <c r="CO730" s="15"/>
      <c r="CP730" s="15"/>
      <c r="CQ730" s="15"/>
      <c r="CR730" s="15"/>
      <c r="CS730" s="15"/>
      <c r="CT730" s="15"/>
      <c r="CU730" s="15"/>
      <c r="CV730" s="15"/>
      <c r="CW730" s="15"/>
      <c r="CX730" s="15"/>
      <c r="CY730" s="15"/>
      <c r="CZ730" s="15"/>
      <c r="DA730" s="15"/>
      <c r="DB730" s="15"/>
      <c r="DC730" s="15"/>
      <c r="DD730" s="15"/>
      <c r="DE730" s="15"/>
      <c r="DF730" s="15"/>
      <c r="DG730" s="15"/>
      <c r="DH730" s="15"/>
      <c r="DI730" s="15"/>
      <c r="DJ730" s="15"/>
      <c r="DK730" s="15"/>
      <c r="DL730" s="15"/>
      <c r="DM730" s="15"/>
      <c r="DN730" s="15"/>
      <c r="DO730" s="15"/>
      <c r="DP730" s="15"/>
      <c r="DQ730" s="15"/>
      <c r="DR730" s="15"/>
      <c r="DS730" s="15"/>
      <c r="DT730" s="15"/>
      <c r="DU730" s="15"/>
      <c r="DV730" s="15"/>
      <c r="DW730" s="15"/>
      <c r="DX730" s="15"/>
    </row>
    <row r="731" spans="1:128" ht="17.25" customHeight="1">
      <c r="A731" s="150"/>
      <c r="B731" s="277" t="str">
        <f>+CONCATENATE(LEFT(B718,LEN(B718)-1),VALUE(RIGHT(B718,1))+1)</f>
        <v>A.II.11.5</v>
      </c>
      <c r="C731" s="277" t="s">
        <v>930</v>
      </c>
      <c r="D731" s="290"/>
      <c r="E731" s="287"/>
      <c r="F731" s="151" t="s">
        <v>534</v>
      </c>
      <c r="G731" s="151"/>
      <c r="H731" s="151"/>
      <c r="I731" s="151"/>
      <c r="J731" s="151"/>
      <c r="K731" s="152"/>
      <c r="L731" s="153"/>
      <c r="M731" s="152"/>
      <c r="N731" s="153"/>
      <c r="O731" s="152"/>
      <c r="P731" s="152"/>
      <c r="Q731" s="154"/>
      <c r="R731" s="154"/>
      <c r="S731" s="152"/>
      <c r="T731" s="152"/>
      <c r="U731" s="152"/>
      <c r="V731" s="152"/>
      <c r="W731" s="152"/>
      <c r="X731" s="152"/>
      <c r="Y731" s="152"/>
      <c r="Z731" s="155"/>
      <c r="AA731" s="155"/>
      <c r="AB731" s="155"/>
      <c r="AC731" s="151"/>
      <c r="AD731" s="156"/>
      <c r="AE731" s="157"/>
      <c r="AF731" s="152"/>
      <c r="AG731" s="152"/>
      <c r="AH731" s="152"/>
      <c r="AI731" s="152"/>
      <c r="AJ731" s="152"/>
      <c r="AK731" s="152"/>
      <c r="AL731" s="152"/>
      <c r="AM731" s="152"/>
      <c r="AN731" s="152"/>
      <c r="AO731" s="152"/>
      <c r="AP731" s="152"/>
      <c r="AQ731" s="152"/>
      <c r="AR731" s="152"/>
      <c r="AS731" s="152"/>
      <c r="AT731" s="152"/>
      <c r="AU731" s="152"/>
      <c r="AV731" s="11"/>
      <c r="AW731" s="11"/>
      <c r="AX731" s="11"/>
      <c r="AY731" s="15"/>
      <c r="AZ731" s="15"/>
      <c r="BA731" s="15"/>
      <c r="BB731" s="15"/>
      <c r="BC731" s="15"/>
      <c r="BD731" s="15"/>
      <c r="BE731" s="15"/>
      <c r="BF731" s="15"/>
      <c r="BG731" s="15"/>
      <c r="BH731" s="15"/>
      <c r="BI731" s="15"/>
      <c r="BJ731" s="15"/>
      <c r="BK731" s="15"/>
      <c r="BL731" s="15"/>
      <c r="BM731" s="15"/>
      <c r="BN731" s="15"/>
      <c r="BO731" s="15"/>
      <c r="BP731" s="15"/>
      <c r="BQ731" s="15"/>
      <c r="BR731" s="15"/>
      <c r="BS731" s="15"/>
      <c r="BT731" s="15"/>
      <c r="BU731" s="15"/>
      <c r="BV731" s="15"/>
      <c r="BW731" s="15"/>
      <c r="BX731" s="15"/>
      <c r="BY731" s="15"/>
      <c r="BZ731" s="15"/>
      <c r="CA731" s="15"/>
      <c r="CB731" s="15"/>
      <c r="CC731" s="15"/>
      <c r="CD731" s="15"/>
      <c r="CE731" s="15"/>
      <c r="CF731" s="15"/>
      <c r="CG731" s="15"/>
      <c r="CH731" s="15"/>
      <c r="CI731" s="15"/>
      <c r="CJ731" s="15"/>
      <c r="CK731" s="15"/>
      <c r="CL731" s="15"/>
      <c r="CM731" s="15"/>
      <c r="CN731" s="15"/>
      <c r="CO731" s="15"/>
      <c r="CP731" s="15"/>
      <c r="CQ731" s="15"/>
      <c r="CR731" s="15"/>
      <c r="CS731" s="15"/>
      <c r="CT731" s="15"/>
      <c r="CU731" s="15"/>
      <c r="CV731" s="15"/>
      <c r="CW731" s="15"/>
      <c r="CX731" s="15"/>
      <c r="CY731" s="15"/>
      <c r="CZ731" s="15"/>
      <c r="DA731" s="15"/>
      <c r="DB731" s="15"/>
      <c r="DC731" s="15"/>
      <c r="DD731" s="15"/>
      <c r="DE731" s="15"/>
      <c r="DF731" s="15"/>
      <c r="DG731" s="15"/>
      <c r="DH731" s="15"/>
      <c r="DI731" s="15"/>
      <c r="DJ731" s="15"/>
      <c r="DK731" s="15"/>
      <c r="DL731" s="15"/>
      <c r="DM731" s="15"/>
      <c r="DN731" s="15"/>
      <c r="DO731" s="15"/>
      <c r="DP731" s="15"/>
      <c r="DQ731" s="15"/>
      <c r="DR731" s="15"/>
      <c r="DS731" s="15"/>
      <c r="DT731" s="15"/>
      <c r="DU731" s="15"/>
      <c r="DV731" s="15"/>
      <c r="DW731" s="15"/>
      <c r="DX731" s="15"/>
    </row>
    <row r="732" spans="1:128" ht="25.5" customHeight="1">
      <c r="A732" s="150"/>
      <c r="B732" s="326"/>
      <c r="C732" s="291" t="s">
        <v>931</v>
      </c>
      <c r="D732" s="278" t="s">
        <v>932</v>
      </c>
      <c r="E732" s="287">
        <v>15</v>
      </c>
      <c r="F732" s="151" t="s">
        <v>517</v>
      </c>
      <c r="G732" s="151"/>
      <c r="H732" s="151"/>
      <c r="I732" s="151"/>
      <c r="J732" s="151"/>
      <c r="K732" s="152"/>
      <c r="L732" s="153"/>
      <c r="M732" s="152"/>
      <c r="N732" s="153"/>
      <c r="O732" s="152"/>
      <c r="P732" s="152"/>
      <c r="Q732" s="154"/>
      <c r="R732" s="154"/>
      <c r="S732" s="152"/>
      <c r="T732" s="152"/>
      <c r="U732" s="152"/>
      <c r="V732" s="152"/>
      <c r="W732" s="152"/>
      <c r="X732" s="152"/>
      <c r="Y732" s="152"/>
      <c r="Z732" s="155"/>
      <c r="AA732" s="155"/>
      <c r="AB732" s="155"/>
      <c r="AC732" s="151"/>
      <c r="AD732" s="156"/>
      <c r="AE732" s="157"/>
      <c r="AF732" s="152"/>
      <c r="AG732" s="152"/>
      <c r="AH732" s="152"/>
      <c r="AI732" s="152"/>
      <c r="AJ732" s="152"/>
      <c r="AK732" s="152"/>
      <c r="AL732" s="152"/>
      <c r="AM732" s="152"/>
      <c r="AN732" s="152"/>
      <c r="AO732" s="152"/>
      <c r="AP732" s="152"/>
      <c r="AQ732" s="152"/>
      <c r="AR732" s="152"/>
      <c r="AS732" s="152"/>
      <c r="AT732" s="152"/>
      <c r="AU732" s="152"/>
      <c r="AV732" s="11"/>
      <c r="AW732" s="11"/>
      <c r="AX732" s="11"/>
      <c r="AY732" s="15"/>
      <c r="AZ732" s="15"/>
      <c r="BA732" s="15"/>
      <c r="BB732" s="15"/>
      <c r="BC732" s="15"/>
      <c r="BD732" s="15"/>
      <c r="BE732" s="15"/>
      <c r="BF732" s="15"/>
      <c r="BG732" s="15"/>
      <c r="BH732" s="15"/>
      <c r="BI732" s="15"/>
      <c r="BJ732" s="15"/>
      <c r="BK732" s="15"/>
      <c r="BL732" s="15"/>
      <c r="BM732" s="15"/>
      <c r="BN732" s="15"/>
      <c r="BO732" s="15"/>
      <c r="BP732" s="15"/>
      <c r="BQ732" s="15"/>
      <c r="BR732" s="15"/>
      <c r="BS732" s="15"/>
      <c r="BT732" s="15"/>
      <c r="BU732" s="15"/>
      <c r="BV732" s="15"/>
      <c r="BW732" s="15"/>
      <c r="BX732" s="15"/>
      <c r="BY732" s="15"/>
      <c r="BZ732" s="15"/>
      <c r="CA732" s="15"/>
      <c r="CB732" s="15"/>
      <c r="CC732" s="15"/>
      <c r="CD732" s="15"/>
      <c r="CE732" s="15"/>
      <c r="CF732" s="15"/>
      <c r="CG732" s="15"/>
      <c r="CH732" s="15"/>
      <c r="CI732" s="15"/>
      <c r="CJ732" s="15"/>
      <c r="CK732" s="15"/>
      <c r="CL732" s="15"/>
      <c r="CM732" s="15"/>
      <c r="CN732" s="15"/>
      <c r="CO732" s="15"/>
      <c r="CP732" s="15"/>
      <c r="CQ732" s="15"/>
      <c r="CR732" s="15"/>
      <c r="CS732" s="15"/>
      <c r="CT732" s="15"/>
      <c r="CU732" s="15"/>
      <c r="CV732" s="15"/>
      <c r="CW732" s="15"/>
      <c r="CX732" s="15"/>
      <c r="CY732" s="15"/>
      <c r="CZ732" s="15"/>
      <c r="DA732" s="15"/>
      <c r="DB732" s="15"/>
      <c r="DC732" s="15"/>
      <c r="DD732" s="15"/>
      <c r="DE732" s="15"/>
      <c r="DF732" s="15"/>
      <c r="DG732" s="15"/>
      <c r="DH732" s="15"/>
      <c r="DI732" s="15"/>
      <c r="DJ732" s="15"/>
      <c r="DK732" s="15"/>
      <c r="DL732" s="15"/>
      <c r="DM732" s="15"/>
      <c r="DN732" s="15"/>
      <c r="DO732" s="15"/>
      <c r="DP732" s="15"/>
      <c r="DQ732" s="15"/>
      <c r="DR732" s="15"/>
      <c r="DS732" s="15"/>
      <c r="DT732" s="15"/>
      <c r="DU732" s="15"/>
      <c r="DV732" s="15"/>
      <c r="DW732" s="15"/>
      <c r="DX732" s="15"/>
    </row>
    <row r="733" spans="1:128" ht="18">
      <c r="A733" s="150"/>
      <c r="B733" s="326"/>
      <c r="C733" s="291" t="s">
        <v>933</v>
      </c>
      <c r="D733" s="290" t="s">
        <v>608</v>
      </c>
      <c r="E733" s="287">
        <v>2</v>
      </c>
      <c r="F733" s="151" t="s">
        <v>939</v>
      </c>
      <c r="G733" s="151"/>
      <c r="H733" s="151"/>
      <c r="I733" s="151"/>
      <c r="J733" s="151"/>
      <c r="K733" s="152"/>
      <c r="L733" s="153"/>
      <c r="M733" s="152"/>
      <c r="N733" s="153"/>
      <c r="O733" s="152"/>
      <c r="P733" s="152"/>
      <c r="Q733" s="154"/>
      <c r="R733" s="154"/>
      <c r="S733" s="152"/>
      <c r="T733" s="152"/>
      <c r="U733" s="152"/>
      <c r="V733" s="152"/>
      <c r="W733" s="152"/>
      <c r="X733" s="152"/>
      <c r="Y733" s="152"/>
      <c r="Z733" s="155"/>
      <c r="AA733" s="155"/>
      <c r="AB733" s="155"/>
      <c r="AC733" s="151"/>
      <c r="AD733" s="156"/>
      <c r="AE733" s="157"/>
      <c r="AF733" s="152"/>
      <c r="AG733" s="152"/>
      <c r="AH733" s="152"/>
      <c r="AI733" s="152"/>
      <c r="AJ733" s="152"/>
      <c r="AK733" s="152"/>
      <c r="AL733" s="152"/>
      <c r="AM733" s="152"/>
      <c r="AN733" s="152"/>
      <c r="AO733" s="152"/>
      <c r="AP733" s="152"/>
      <c r="AQ733" s="152"/>
      <c r="AR733" s="152"/>
      <c r="AS733" s="152"/>
      <c r="AT733" s="152"/>
      <c r="AU733" s="152"/>
      <c r="AV733" s="11"/>
      <c r="AW733" s="11"/>
      <c r="AX733" s="11"/>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row>
    <row r="734" spans="1:128" ht="17.25" customHeight="1">
      <c r="A734" s="150"/>
      <c r="B734" s="274" t="str">
        <f>+CONCATENATE(LEFT(B700,LEN(B700)-1),VALUE(RIGHT(B700,1))+1)</f>
        <v>A.II.12</v>
      </c>
      <c r="C734" s="274" t="s">
        <v>934</v>
      </c>
      <c r="D734" s="321"/>
      <c r="E734" s="282"/>
      <c r="F734" s="151" t="s">
        <v>534</v>
      </c>
      <c r="G734" s="151"/>
      <c r="H734" s="151"/>
      <c r="I734" s="151"/>
      <c r="J734" s="151"/>
      <c r="K734" s="152"/>
      <c r="L734" s="153"/>
      <c r="M734" s="152"/>
      <c r="N734" s="153"/>
      <c r="O734" s="152"/>
      <c r="P734" s="152"/>
      <c r="Q734" s="154"/>
      <c r="R734" s="154"/>
      <c r="S734" s="152"/>
      <c r="T734" s="152"/>
      <c r="U734" s="152"/>
      <c r="V734" s="152"/>
      <c r="W734" s="152"/>
      <c r="X734" s="152"/>
      <c r="Y734" s="152"/>
      <c r="Z734" s="155"/>
      <c r="AA734" s="155"/>
      <c r="AB734" s="155"/>
      <c r="AC734" s="151"/>
      <c r="AD734" s="156"/>
      <c r="AE734" s="157"/>
      <c r="AF734" s="152"/>
      <c r="AG734" s="152"/>
      <c r="AH734" s="152"/>
      <c r="AI734" s="152"/>
      <c r="AJ734" s="152"/>
      <c r="AK734" s="152"/>
      <c r="AL734" s="152"/>
      <c r="AM734" s="152"/>
      <c r="AN734" s="152"/>
      <c r="AO734" s="152"/>
      <c r="AP734" s="152"/>
      <c r="AQ734" s="152"/>
      <c r="AR734" s="152"/>
      <c r="AS734" s="152"/>
      <c r="AT734" s="152"/>
      <c r="AU734" s="152"/>
      <c r="AV734" s="11"/>
      <c r="AW734" s="11"/>
      <c r="AX734" s="11"/>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row>
    <row r="735" spans="1:128" ht="38.25" customHeight="1">
      <c r="A735" s="150"/>
      <c r="B735" s="293" t="str">
        <f>CONCATENATE(B734,".1")</f>
        <v>A.II.12.1</v>
      </c>
      <c r="C735" s="306" t="s">
        <v>935</v>
      </c>
      <c r="D735" s="327" t="s">
        <v>602</v>
      </c>
      <c r="E735" s="294">
        <v>1</v>
      </c>
      <c r="F735" s="151" t="s">
        <v>534</v>
      </c>
      <c r="G735" s="151"/>
      <c r="H735" s="151"/>
      <c r="I735" s="151"/>
      <c r="J735" s="151"/>
      <c r="K735" s="152"/>
      <c r="L735" s="153"/>
      <c r="M735" s="152"/>
      <c r="N735" s="153"/>
      <c r="O735" s="152"/>
      <c r="P735" s="152"/>
      <c r="Q735" s="154"/>
      <c r="R735" s="154"/>
      <c r="S735" s="152"/>
      <c r="T735" s="152"/>
      <c r="U735" s="152"/>
      <c r="V735" s="152"/>
      <c r="W735" s="152"/>
      <c r="X735" s="152"/>
      <c r="Y735" s="152"/>
      <c r="Z735" s="155"/>
      <c r="AA735" s="155"/>
      <c r="AB735" s="155"/>
      <c r="AC735" s="151"/>
      <c r="AD735" s="156"/>
      <c r="AE735" s="157"/>
      <c r="AF735" s="152"/>
      <c r="AG735" s="152"/>
      <c r="AH735" s="152"/>
      <c r="AI735" s="152"/>
      <c r="AJ735" s="152"/>
      <c r="AK735" s="152"/>
      <c r="AL735" s="152"/>
      <c r="AM735" s="152"/>
      <c r="AN735" s="152"/>
      <c r="AO735" s="152"/>
      <c r="AP735" s="152"/>
      <c r="AQ735" s="152"/>
      <c r="AR735" s="152"/>
      <c r="AS735" s="152"/>
      <c r="AT735" s="152"/>
      <c r="AU735" s="152"/>
      <c r="AV735" s="11"/>
      <c r="AW735" s="11"/>
      <c r="AX735" s="11"/>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row>
    <row r="736" spans="1:128" ht="76.5" customHeight="1">
      <c r="A736" s="150"/>
      <c r="B736" s="293" t="str">
        <f>+CONCATENATE(LEFT(B735,LEN(B735)-1),VALUE(RIGHT(B735,1))+1)</f>
        <v>A.II.12.2</v>
      </c>
      <c r="C736" s="306" t="s">
        <v>936</v>
      </c>
      <c r="D736" s="327" t="s">
        <v>608</v>
      </c>
      <c r="E736" s="294">
        <v>1</v>
      </c>
      <c r="F736" s="151" t="s">
        <v>534</v>
      </c>
      <c r="G736" s="151"/>
      <c r="H736" s="151"/>
      <c r="I736" s="151"/>
      <c r="J736" s="151"/>
      <c r="K736" s="152"/>
      <c r="L736" s="153"/>
      <c r="M736" s="152"/>
      <c r="N736" s="153"/>
      <c r="O736" s="152"/>
      <c r="P736" s="152"/>
      <c r="Q736" s="154"/>
      <c r="R736" s="154"/>
      <c r="S736" s="152"/>
      <c r="T736" s="152"/>
      <c r="U736" s="152"/>
      <c r="V736" s="152"/>
      <c r="W736" s="152"/>
      <c r="X736" s="152"/>
      <c r="Y736" s="152"/>
      <c r="Z736" s="155"/>
      <c r="AA736" s="155"/>
      <c r="AB736" s="155"/>
      <c r="AC736" s="151"/>
      <c r="AD736" s="156"/>
      <c r="AE736" s="157"/>
      <c r="AF736" s="152"/>
      <c r="AG736" s="152"/>
      <c r="AH736" s="152"/>
      <c r="AI736" s="152"/>
      <c r="AJ736" s="152"/>
      <c r="AK736" s="152"/>
      <c r="AL736" s="152"/>
      <c r="AM736" s="152"/>
      <c r="AN736" s="152"/>
      <c r="AO736" s="152"/>
      <c r="AP736" s="152"/>
      <c r="AQ736" s="152"/>
      <c r="AR736" s="152"/>
      <c r="AS736" s="152"/>
      <c r="AT736" s="152"/>
      <c r="AU736" s="152"/>
      <c r="AV736" s="11"/>
      <c r="AW736" s="11"/>
      <c r="AX736" s="11"/>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row>
    <row r="737" spans="1:128" ht="38.25" customHeight="1">
      <c r="A737" s="150"/>
      <c r="B737" s="293" t="str">
        <f>+CONCATENATE(LEFT(B736,LEN(B736)-1),VALUE(RIGHT(B736,1))+1)</f>
        <v>A.II.12.3</v>
      </c>
      <c r="C737" s="306" t="s">
        <v>937</v>
      </c>
      <c r="D737" s="296" t="s">
        <v>602</v>
      </c>
      <c r="E737" s="294">
        <v>1</v>
      </c>
      <c r="F737" s="151" t="s">
        <v>534</v>
      </c>
      <c r="G737" s="151"/>
      <c r="H737" s="151"/>
      <c r="I737" s="151"/>
      <c r="J737" s="151"/>
      <c r="K737" s="152"/>
      <c r="L737" s="153"/>
      <c r="M737" s="152"/>
      <c r="N737" s="153"/>
      <c r="O737" s="152"/>
      <c r="P737" s="152"/>
      <c r="Q737" s="154"/>
      <c r="R737" s="154"/>
      <c r="S737" s="152"/>
      <c r="T737" s="152"/>
      <c r="U737" s="152"/>
      <c r="V737" s="152"/>
      <c r="W737" s="152"/>
      <c r="X737" s="152"/>
      <c r="Y737" s="152"/>
      <c r="Z737" s="155"/>
      <c r="AA737" s="155"/>
      <c r="AB737" s="155"/>
      <c r="AC737" s="151"/>
      <c r="AD737" s="156"/>
      <c r="AE737" s="157"/>
      <c r="AF737" s="152"/>
      <c r="AG737" s="152"/>
      <c r="AH737" s="152"/>
      <c r="AI737" s="152"/>
      <c r="AJ737" s="152"/>
      <c r="AK737" s="152"/>
      <c r="AL737" s="152"/>
      <c r="AM737" s="152"/>
      <c r="AN737" s="152"/>
      <c r="AO737" s="152"/>
      <c r="AP737" s="152"/>
      <c r="AQ737" s="152"/>
      <c r="AR737" s="152"/>
      <c r="AS737" s="152"/>
      <c r="AT737" s="152"/>
      <c r="AU737" s="152"/>
      <c r="AV737" s="11"/>
      <c r="AW737" s="11"/>
      <c r="AX737" s="11"/>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c r="CW737" s="15"/>
      <c r="CX737" s="15"/>
      <c r="CY737" s="15"/>
      <c r="CZ737" s="15"/>
      <c r="DA737" s="15"/>
      <c r="DB737" s="15"/>
      <c r="DC737" s="15"/>
      <c r="DD737" s="15"/>
      <c r="DE737" s="15"/>
      <c r="DF737" s="15"/>
      <c r="DG737" s="15"/>
      <c r="DH737" s="15"/>
      <c r="DI737" s="15"/>
      <c r="DJ737" s="15"/>
      <c r="DK737" s="15"/>
      <c r="DL737" s="15"/>
      <c r="DM737" s="15"/>
      <c r="DN737" s="15"/>
      <c r="DO737" s="15"/>
      <c r="DP737" s="15"/>
      <c r="DQ737" s="15"/>
      <c r="DR737" s="15"/>
      <c r="DS737" s="15"/>
      <c r="DT737" s="15"/>
      <c r="DU737" s="15"/>
      <c r="DV737" s="15"/>
      <c r="DW737" s="15"/>
      <c r="DX737" s="15"/>
    </row>
    <row r="738" spans="1:128" ht="17.25" customHeight="1">
      <c r="A738" s="150"/>
      <c r="B738" s="274" t="str">
        <f>+CONCATENATE(LEFT(B734,LEN(B734)-1),VALUE(RIGHT(B734,1))+1)</f>
        <v>A.II.13</v>
      </c>
      <c r="C738" s="274" t="s">
        <v>938</v>
      </c>
      <c r="D738" s="321"/>
      <c r="E738" s="282"/>
      <c r="F738" s="151" t="s">
        <v>534</v>
      </c>
      <c r="G738" s="151"/>
      <c r="H738" s="151"/>
      <c r="I738" s="151"/>
      <c r="J738" s="151"/>
      <c r="K738" s="152"/>
      <c r="L738" s="153"/>
      <c r="M738" s="152"/>
      <c r="N738" s="153"/>
      <c r="O738" s="152"/>
      <c r="P738" s="152"/>
      <c r="Q738" s="154"/>
      <c r="R738" s="154"/>
      <c r="S738" s="152"/>
      <c r="T738" s="152"/>
      <c r="U738" s="152"/>
      <c r="V738" s="152"/>
      <c r="W738" s="152"/>
      <c r="X738" s="152"/>
      <c r="Y738" s="152"/>
      <c r="Z738" s="155"/>
      <c r="AA738" s="155"/>
      <c r="AB738" s="155"/>
      <c r="AC738" s="151"/>
      <c r="AD738" s="156"/>
      <c r="AE738" s="157"/>
      <c r="AF738" s="152"/>
      <c r="AG738" s="152"/>
      <c r="AH738" s="152"/>
      <c r="AI738" s="152"/>
      <c r="AJ738" s="152"/>
      <c r="AK738" s="152"/>
      <c r="AL738" s="152"/>
      <c r="AM738" s="152"/>
      <c r="AN738" s="152"/>
      <c r="AO738" s="152"/>
      <c r="AP738" s="152"/>
      <c r="AQ738" s="152"/>
      <c r="AR738" s="152"/>
      <c r="AS738" s="152"/>
      <c r="AT738" s="152"/>
      <c r="AU738" s="152"/>
      <c r="AV738" s="11"/>
      <c r="AW738" s="11"/>
      <c r="AX738" s="11"/>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c r="CW738" s="15"/>
      <c r="CX738" s="15"/>
      <c r="CY738" s="15"/>
      <c r="CZ738" s="15"/>
      <c r="DA738" s="15"/>
      <c r="DB738" s="15"/>
      <c r="DC738" s="15"/>
      <c r="DD738" s="15"/>
      <c r="DE738" s="15"/>
      <c r="DF738" s="15"/>
      <c r="DG738" s="15"/>
      <c r="DH738" s="15"/>
      <c r="DI738" s="15"/>
      <c r="DJ738" s="15"/>
      <c r="DK738" s="15"/>
      <c r="DL738" s="15"/>
      <c r="DM738" s="15"/>
      <c r="DN738" s="15"/>
      <c r="DO738" s="15"/>
      <c r="DP738" s="15"/>
      <c r="DQ738" s="15"/>
      <c r="DR738" s="15"/>
      <c r="DS738" s="15"/>
      <c r="DT738" s="15"/>
      <c r="DU738" s="15"/>
      <c r="DV738" s="15"/>
      <c r="DW738" s="15"/>
      <c r="DX738" s="15"/>
    </row>
    <row r="739" spans="1:128" ht="38.25" customHeight="1">
      <c r="A739" s="150"/>
      <c r="B739" s="293" t="str">
        <f>CONCATENATE(B738,".1")</f>
        <v>A.II.13.1</v>
      </c>
      <c r="C739" s="306" t="s">
        <v>935</v>
      </c>
      <c r="D739" s="327" t="s">
        <v>602</v>
      </c>
      <c r="E739" s="294">
        <v>1</v>
      </c>
      <c r="F739" s="151" t="s">
        <v>534</v>
      </c>
      <c r="G739" s="151"/>
      <c r="H739" s="151"/>
      <c r="I739" s="151"/>
      <c r="J739" s="151"/>
      <c r="K739" s="152"/>
      <c r="L739" s="153"/>
      <c r="M739" s="152"/>
      <c r="N739" s="153"/>
      <c r="O739" s="152"/>
      <c r="P739" s="152"/>
      <c r="Q739" s="154"/>
      <c r="R739" s="154"/>
      <c r="S739" s="152"/>
      <c r="T739" s="152"/>
      <c r="U739" s="152"/>
      <c r="V739" s="152"/>
      <c r="W739" s="152"/>
      <c r="X739" s="152"/>
      <c r="Y739" s="152"/>
      <c r="Z739" s="155"/>
      <c r="AA739" s="155"/>
      <c r="AB739" s="155"/>
      <c r="AC739" s="151"/>
      <c r="AD739" s="156"/>
      <c r="AE739" s="157"/>
      <c r="AF739" s="152"/>
      <c r="AG739" s="152"/>
      <c r="AH739" s="152"/>
      <c r="AI739" s="152"/>
      <c r="AJ739" s="152"/>
      <c r="AK739" s="152"/>
      <c r="AL739" s="152"/>
      <c r="AM739" s="152"/>
      <c r="AN739" s="152"/>
      <c r="AO739" s="152"/>
      <c r="AP739" s="152"/>
      <c r="AQ739" s="152"/>
      <c r="AR739" s="152"/>
      <c r="AS739" s="152"/>
      <c r="AT739" s="152"/>
      <c r="AU739" s="152"/>
      <c r="AV739" s="11"/>
      <c r="AW739" s="11"/>
      <c r="AX739" s="11"/>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c r="CW739" s="15"/>
      <c r="CX739" s="15"/>
      <c r="CY739" s="15"/>
      <c r="CZ739" s="15"/>
      <c r="DA739" s="15"/>
      <c r="DB739" s="15"/>
      <c r="DC739" s="15"/>
      <c r="DD739" s="15"/>
      <c r="DE739" s="15"/>
      <c r="DF739" s="15"/>
      <c r="DG739" s="15"/>
      <c r="DH739" s="15"/>
      <c r="DI739" s="15"/>
      <c r="DJ739" s="15"/>
      <c r="DK739" s="15"/>
      <c r="DL739" s="15"/>
      <c r="DM739" s="15"/>
      <c r="DN739" s="15"/>
      <c r="DO739" s="15"/>
      <c r="DP739" s="15"/>
      <c r="DQ739" s="15"/>
      <c r="DR739" s="15"/>
      <c r="DS739" s="15"/>
      <c r="DT739" s="15"/>
      <c r="DU739" s="15"/>
      <c r="DV739" s="15"/>
      <c r="DW739" s="15"/>
      <c r="DX739" s="15"/>
    </row>
    <row r="740" spans="1:128" ht="76.5" customHeight="1">
      <c r="A740" s="150"/>
      <c r="B740" s="293" t="str">
        <f>+CONCATENATE(LEFT(B739,LEN(B739)-1),VALUE(RIGHT(B739,1))+1)</f>
        <v>A.II.13.2</v>
      </c>
      <c r="C740" s="306" t="s">
        <v>936</v>
      </c>
      <c r="D740" s="327" t="s">
        <v>608</v>
      </c>
      <c r="E740" s="294">
        <v>1</v>
      </c>
      <c r="F740" s="151" t="s">
        <v>534</v>
      </c>
      <c r="G740" s="151"/>
      <c r="H740" s="151"/>
      <c r="I740" s="151"/>
      <c r="J740" s="151"/>
      <c r="K740" s="152"/>
      <c r="L740" s="153"/>
      <c r="M740" s="152"/>
      <c r="N740" s="153"/>
      <c r="O740" s="152"/>
      <c r="P740" s="152"/>
      <c r="Q740" s="154"/>
      <c r="R740" s="154"/>
      <c r="S740" s="152"/>
      <c r="T740" s="152"/>
      <c r="U740" s="152"/>
      <c r="V740" s="152"/>
      <c r="W740" s="152"/>
      <c r="X740" s="152"/>
      <c r="Y740" s="152"/>
      <c r="Z740" s="155"/>
      <c r="AA740" s="155"/>
      <c r="AB740" s="155"/>
      <c r="AC740" s="151"/>
      <c r="AD740" s="156"/>
      <c r="AE740" s="157"/>
      <c r="AF740" s="152"/>
      <c r="AG740" s="152"/>
      <c r="AH740" s="152"/>
      <c r="AI740" s="152"/>
      <c r="AJ740" s="152"/>
      <c r="AK740" s="152"/>
      <c r="AL740" s="152"/>
      <c r="AM740" s="152"/>
      <c r="AN740" s="152"/>
      <c r="AO740" s="152"/>
      <c r="AP740" s="152"/>
      <c r="AQ740" s="152"/>
      <c r="AR740" s="152"/>
      <c r="AS740" s="152"/>
      <c r="AT740" s="152"/>
      <c r="AU740" s="152"/>
      <c r="AV740" s="11"/>
      <c r="AW740" s="11"/>
      <c r="AX740" s="11"/>
      <c r="AY740" s="15"/>
      <c r="AZ740" s="15"/>
      <c r="BA740" s="15"/>
      <c r="BB740" s="15"/>
      <c r="BC740" s="15"/>
      <c r="BD740" s="15"/>
      <c r="BE740" s="15"/>
      <c r="BF740" s="15"/>
      <c r="BG740" s="15"/>
      <c r="BH740" s="15"/>
      <c r="BI740" s="15"/>
      <c r="BJ740" s="15"/>
      <c r="BK740" s="15"/>
      <c r="BL740" s="15"/>
      <c r="BM740" s="15"/>
      <c r="BN740" s="15"/>
      <c r="BO740" s="15"/>
      <c r="BP740" s="15"/>
      <c r="BQ740" s="15"/>
      <c r="BR740" s="15"/>
      <c r="BS740" s="15"/>
      <c r="BT740" s="15"/>
      <c r="BU740" s="15"/>
      <c r="BV740" s="15"/>
      <c r="BW740" s="15"/>
      <c r="BX740" s="15"/>
      <c r="BY740" s="15"/>
      <c r="BZ740" s="15"/>
      <c r="CA740" s="15"/>
      <c r="CB740" s="15"/>
      <c r="CC740" s="15"/>
      <c r="CD740" s="15"/>
      <c r="CE740" s="15"/>
      <c r="CF740" s="15"/>
      <c r="CG740" s="15"/>
      <c r="CH740" s="15"/>
      <c r="CI740" s="15"/>
      <c r="CJ740" s="15"/>
      <c r="CK740" s="15"/>
      <c r="CL740" s="15"/>
      <c r="CM740" s="15"/>
      <c r="CN740" s="15"/>
      <c r="CO740" s="15"/>
      <c r="CP740" s="15"/>
      <c r="CQ740" s="15"/>
      <c r="CR740" s="15"/>
      <c r="CS740" s="15"/>
      <c r="CT740" s="15"/>
      <c r="CU740" s="15"/>
      <c r="CV740" s="15"/>
      <c r="CW740" s="15"/>
      <c r="CX740" s="15"/>
      <c r="CY740" s="15"/>
      <c r="CZ740" s="15"/>
      <c r="DA740" s="15"/>
      <c r="DB740" s="15"/>
      <c r="DC740" s="15"/>
      <c r="DD740" s="15"/>
      <c r="DE740" s="15"/>
      <c r="DF740" s="15"/>
      <c r="DG740" s="15"/>
      <c r="DH740" s="15"/>
      <c r="DI740" s="15"/>
      <c r="DJ740" s="15"/>
      <c r="DK740" s="15"/>
      <c r="DL740" s="15"/>
      <c r="DM740" s="15"/>
      <c r="DN740" s="15"/>
      <c r="DO740" s="15"/>
      <c r="DP740" s="15"/>
      <c r="DQ740" s="15"/>
      <c r="DR740" s="15"/>
      <c r="DS740" s="15"/>
      <c r="DT740" s="15"/>
      <c r="DU740" s="15"/>
      <c r="DV740" s="15"/>
      <c r="DW740" s="15"/>
      <c r="DX740" s="15"/>
    </row>
    <row r="741" spans="1:128" ht="38.25" customHeight="1">
      <c r="A741" s="150"/>
      <c r="B741" s="293" t="str">
        <f>+CONCATENATE(LEFT(B740,LEN(B740)-1),VALUE(RIGHT(B740,1))+1)</f>
        <v>A.II.13.3</v>
      </c>
      <c r="C741" s="306" t="s">
        <v>937</v>
      </c>
      <c r="D741" s="296" t="s">
        <v>602</v>
      </c>
      <c r="E741" s="294">
        <v>1</v>
      </c>
      <c r="F741" s="151" t="s">
        <v>534</v>
      </c>
      <c r="G741" s="151"/>
      <c r="H741" s="151"/>
      <c r="I741" s="151"/>
      <c r="J741" s="151"/>
      <c r="K741" s="152"/>
      <c r="L741" s="153"/>
      <c r="M741" s="152"/>
      <c r="N741" s="153"/>
      <c r="O741" s="152"/>
      <c r="P741" s="152"/>
      <c r="Q741" s="154"/>
      <c r="R741" s="154"/>
      <c r="S741" s="152"/>
      <c r="T741" s="152"/>
      <c r="U741" s="152"/>
      <c r="V741" s="152"/>
      <c r="W741" s="152"/>
      <c r="X741" s="152"/>
      <c r="Y741" s="152"/>
      <c r="Z741" s="155"/>
      <c r="AA741" s="155"/>
      <c r="AB741" s="155"/>
      <c r="AC741" s="151"/>
      <c r="AD741" s="156"/>
      <c r="AE741" s="157"/>
      <c r="AF741" s="152"/>
      <c r="AG741" s="152"/>
      <c r="AH741" s="152"/>
      <c r="AI741" s="152"/>
      <c r="AJ741" s="152"/>
      <c r="AK741" s="152"/>
      <c r="AL741" s="152"/>
      <c r="AM741" s="152"/>
      <c r="AN741" s="152"/>
      <c r="AO741" s="152"/>
      <c r="AP741" s="152"/>
      <c r="AQ741" s="152"/>
      <c r="AR741" s="152"/>
      <c r="AS741" s="152"/>
      <c r="AT741" s="152"/>
      <c r="AU741" s="152"/>
      <c r="AV741" s="11"/>
      <c r="AW741" s="11"/>
      <c r="AX741" s="11"/>
      <c r="AY741" s="15"/>
      <c r="AZ741" s="15"/>
      <c r="BA741" s="15"/>
      <c r="BB741" s="15"/>
      <c r="BC741" s="15"/>
      <c r="BD741" s="15"/>
      <c r="BE741" s="15"/>
      <c r="BF741" s="15"/>
      <c r="BG741" s="15"/>
      <c r="BH741" s="15"/>
      <c r="BI741" s="15"/>
      <c r="BJ741" s="15"/>
      <c r="BK741" s="15"/>
      <c r="BL741" s="15"/>
      <c r="BM741" s="15"/>
      <c r="BN741" s="15"/>
      <c r="BO741" s="15"/>
      <c r="BP741" s="15"/>
      <c r="BQ741" s="15"/>
      <c r="BR741" s="15"/>
      <c r="BS741" s="15"/>
      <c r="BT741" s="15"/>
      <c r="BU741" s="15"/>
      <c r="BV741" s="15"/>
      <c r="BW741" s="15"/>
      <c r="BX741" s="15"/>
      <c r="BY741" s="15"/>
      <c r="BZ741" s="15"/>
      <c r="CA741" s="15"/>
      <c r="CB741" s="15"/>
      <c r="CC741" s="15"/>
      <c r="CD741" s="15"/>
      <c r="CE741" s="15"/>
      <c r="CF741" s="15"/>
      <c r="CG741" s="15"/>
      <c r="CH741" s="15"/>
      <c r="CI741" s="15"/>
      <c r="CJ741" s="15"/>
      <c r="CK741" s="15"/>
      <c r="CL741" s="15"/>
      <c r="CM741" s="15"/>
      <c r="CN741" s="15"/>
      <c r="CO741" s="15"/>
      <c r="CP741" s="15"/>
      <c r="CQ741" s="15"/>
      <c r="CR741" s="15"/>
      <c r="CS741" s="15"/>
      <c r="CT741" s="15"/>
      <c r="CU741" s="15"/>
      <c r="CV741" s="15"/>
      <c r="CW741" s="15"/>
      <c r="CX741" s="15"/>
      <c r="CY741" s="15"/>
      <c r="CZ741" s="15"/>
      <c r="DA741" s="15"/>
      <c r="DB741" s="15"/>
      <c r="DC741" s="15"/>
      <c r="DD741" s="15"/>
      <c r="DE741" s="15"/>
      <c r="DF741" s="15"/>
      <c r="DG741" s="15"/>
      <c r="DH741" s="15"/>
      <c r="DI741" s="15"/>
      <c r="DJ741" s="15"/>
      <c r="DK741" s="15"/>
      <c r="DL741" s="15"/>
      <c r="DM741" s="15"/>
      <c r="DN741" s="15"/>
      <c r="DO741" s="15"/>
      <c r="DP741" s="15"/>
      <c r="DQ741" s="15"/>
      <c r="DR741" s="15"/>
      <c r="DS741" s="15"/>
      <c r="DT741" s="15"/>
      <c r="DU741" s="15"/>
      <c r="DV741" s="15"/>
      <c r="DW741" s="15"/>
      <c r="DX741" s="15"/>
    </row>
    <row r="742" spans="1:128" ht="76.5" customHeight="1">
      <c r="A742" s="150"/>
      <c r="B742" s="158" t="s">
        <v>187</v>
      </c>
      <c r="C742" s="159"/>
      <c r="D742" s="160"/>
      <c r="E742" s="161"/>
      <c r="F742" s="151"/>
      <c r="G742" s="151"/>
      <c r="H742" s="151"/>
      <c r="I742" s="151"/>
      <c r="J742" s="151"/>
      <c r="K742" s="152"/>
      <c r="L742" s="153"/>
      <c r="M742" s="152"/>
      <c r="N742" s="153"/>
      <c r="O742" s="152"/>
      <c r="P742" s="152"/>
      <c r="Q742" s="154"/>
      <c r="R742" s="154"/>
      <c r="S742" s="152"/>
      <c r="T742" s="152"/>
      <c r="U742" s="152"/>
      <c r="V742" s="152"/>
      <c r="W742" s="152"/>
      <c r="X742" s="152"/>
      <c r="Y742" s="152"/>
      <c r="Z742" s="155"/>
      <c r="AA742" s="155"/>
      <c r="AB742" s="155"/>
      <c r="AC742" s="151"/>
      <c r="AD742" s="156"/>
      <c r="AE742" s="157"/>
      <c r="AF742" s="152"/>
      <c r="AG742" s="152"/>
      <c r="AH742" s="152"/>
      <c r="AI742" s="152"/>
      <c r="AJ742" s="152"/>
      <c r="AK742" s="152"/>
      <c r="AL742" s="152"/>
      <c r="AM742" s="152"/>
      <c r="AN742" s="152"/>
      <c r="AO742" s="152"/>
      <c r="AP742" s="152"/>
      <c r="AQ742" s="152"/>
      <c r="AR742" s="152"/>
      <c r="AS742" s="152"/>
      <c r="AT742" s="152"/>
      <c r="AU742" s="152"/>
      <c r="AV742" s="11"/>
      <c r="AW742" s="11"/>
      <c r="AX742" s="11"/>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5"/>
      <c r="BW742" s="15"/>
      <c r="BX742" s="15"/>
      <c r="BY742" s="15"/>
      <c r="BZ742" s="15"/>
      <c r="CA742" s="15"/>
      <c r="CB742" s="15"/>
      <c r="CC742" s="15"/>
      <c r="CD742" s="15"/>
      <c r="CE742" s="15"/>
      <c r="CF742" s="15"/>
      <c r="CG742" s="15"/>
      <c r="CH742" s="15"/>
      <c r="CI742" s="15"/>
      <c r="CJ742" s="15"/>
      <c r="CK742" s="15"/>
      <c r="CL742" s="15"/>
      <c r="CM742" s="15"/>
      <c r="CN742" s="15"/>
      <c r="CO742" s="15"/>
      <c r="CP742" s="15"/>
      <c r="CQ742" s="15"/>
      <c r="CR742" s="15"/>
      <c r="CS742" s="15"/>
      <c r="CT742" s="15"/>
      <c r="CU742" s="15"/>
      <c r="CV742" s="15"/>
      <c r="CW742" s="15"/>
      <c r="CX742" s="15"/>
      <c r="CY742" s="15"/>
      <c r="CZ742" s="15"/>
      <c r="DA742" s="15"/>
      <c r="DB742" s="15"/>
      <c r="DC742" s="15"/>
      <c r="DD742" s="15"/>
      <c r="DE742" s="15"/>
      <c r="DF742" s="15"/>
      <c r="DG742" s="15"/>
      <c r="DH742" s="15"/>
      <c r="DI742" s="15"/>
      <c r="DJ742" s="15"/>
      <c r="DK742" s="15"/>
      <c r="DL742" s="15"/>
      <c r="DM742" s="15"/>
      <c r="DN742" s="15"/>
      <c r="DO742" s="15"/>
      <c r="DP742" s="15"/>
      <c r="DQ742" s="15"/>
      <c r="DR742" s="15"/>
      <c r="DS742" s="15"/>
      <c r="DT742" s="15"/>
      <c r="DU742" s="15"/>
      <c r="DV742" s="15"/>
      <c r="DW742" s="15"/>
      <c r="DX742" s="15"/>
    </row>
  </sheetData>
  <autoFilter ref="A5:DY742" xr:uid="{00000000-0009-0000-0000-000001000000}"/>
  <dataConsolidate/>
  <mergeCells count="39">
    <mergeCell ref="AL1:AU1"/>
    <mergeCell ref="AX1:AX4"/>
    <mergeCell ref="DG1:DX1"/>
    <mergeCell ref="B2:E2"/>
    <mergeCell ref="F2:K2"/>
    <mergeCell ref="L2:U2"/>
    <mergeCell ref="V2:Y2"/>
    <mergeCell ref="Z2:AD2"/>
    <mergeCell ref="AE2:AG2"/>
    <mergeCell ref="AH2:AK2"/>
    <mergeCell ref="B1:E1"/>
    <mergeCell ref="F1:K1"/>
    <mergeCell ref="L1:U1"/>
    <mergeCell ref="V1:Y1"/>
    <mergeCell ref="Z1:AD1"/>
    <mergeCell ref="AE1:AG1"/>
    <mergeCell ref="DJ3:DK3"/>
    <mergeCell ref="AL2:AU2"/>
    <mergeCell ref="CU2:DD2"/>
    <mergeCell ref="DG2:DX2"/>
    <mergeCell ref="B3:E3"/>
    <mergeCell ref="O3:P3"/>
    <mergeCell ref="Q3:R3"/>
    <mergeCell ref="AL3:AM3"/>
    <mergeCell ref="AO3:AP3"/>
    <mergeCell ref="AR3:AS3"/>
    <mergeCell ref="BK3:BM3"/>
    <mergeCell ref="CU3:CV3"/>
    <mergeCell ref="CX3:CY3"/>
    <mergeCell ref="DA3:DB3"/>
    <mergeCell ref="DH3:DH4"/>
    <mergeCell ref="DI3:DI4"/>
    <mergeCell ref="DX3:DX4"/>
    <mergeCell ref="DL3:DM3"/>
    <mergeCell ref="DO3:DQ3"/>
    <mergeCell ref="DR3:DS3"/>
    <mergeCell ref="DU3:DU4"/>
    <mergeCell ref="DV3:DV4"/>
    <mergeCell ref="DW3:DW4"/>
  </mergeCells>
  <dataValidations disablePrompts="1" xWindow="786" yWindow="694" count="1">
    <dataValidation allowBlank="1" showErrorMessage="1" sqref="C11" xr:uid="{00000000-0002-0000-0100-000000000000}"/>
  </dataValidations>
  <pageMargins left="0.70866141732283472" right="0.70866141732283472" top="0.74803149606299213" bottom="0.55118110236220474" header="0.31496062992125984" footer="0.31496062992125984"/>
  <pageSetup paperSize="9" scale="52" fitToHeight="0" orientation="portrait" r:id="rId1"/>
  <headerFooter>
    <oddFooter>&amp;R&amp;"Arial,Regular"&amp;10&amp;A
&amp;P/&amp;N</oddFooter>
  </headerFooter>
  <legacyDrawing r:id="rId2"/>
  <extLst>
    <ext xmlns:x14="http://schemas.microsoft.com/office/spreadsheetml/2009/9/main" uri="{CCE6A557-97BC-4b89-ADB6-D9C93CAAB3DF}">
      <x14:dataValidations xmlns:xm="http://schemas.microsoft.com/office/excel/2006/main" disablePrompts="1" xWindow="786" yWindow="694" count="6">
        <x14:dataValidation type="list" allowBlank="1" showInputMessage="1" showErrorMessage="1" prompt="Escolher uma opção:" xr:uid="{00000000-0002-0000-0100-000001000000}">
          <x14:formula1>
            <xm:f>Listas!$I$4:$I$6</xm:f>
          </x14:formula1>
          <xm:sqref>V7:V742</xm:sqref>
        </x14:dataValidation>
        <x14:dataValidation type="list" allowBlank="1" showInputMessage="1" showErrorMessage="1" prompt="Escolher uma opção:" xr:uid="{00000000-0002-0000-0100-000002000000}">
          <x14:formula1>
            <xm:f>Listas!$G$4:$G$6</xm:f>
          </x14:formula1>
          <xm:sqref>S7:S742</xm:sqref>
        </x14:dataValidation>
        <x14:dataValidation type="list" allowBlank="1" showInputMessage="1" showErrorMessage="1" prompt="Escolher uma opção:" xr:uid="{00000000-0002-0000-0100-000003000000}">
          <x14:formula1>
            <xm:f>Listas!$E$4:$E$6</xm:f>
          </x14:formula1>
          <xm:sqref>M7:M742</xm:sqref>
        </x14:dataValidation>
        <x14:dataValidation type="list" allowBlank="1" showInputMessage="1" showErrorMessage="1" promptTitle="Material" prompt="Selecione o material:" xr:uid="{00000000-0002-0000-0100-000004000000}">
          <x14:formula1>
            <xm:f>Listas!$C$4:$C$47</xm:f>
          </x14:formula1>
          <xm:sqref>G7:G742</xm:sqref>
        </x14:dataValidation>
        <x14:dataValidation type="list" allowBlank="1" showInputMessage="1" showErrorMessage="1" promptTitle="Tipologia" prompt="Selecione uma Tipologia" xr:uid="{00000000-0002-0000-0100-000005000000}">
          <x14:formula1>
            <xm:f>Listas!$A$4:$A$13</xm:f>
          </x14:formula1>
          <xm:sqref>F7:F742</xm:sqref>
        </x14:dataValidation>
        <x14:dataValidation type="list" allowBlank="1" showInputMessage="1" showErrorMessage="1" xr:uid="{00000000-0002-0000-0100-000006000000}">
          <x14:formula1>
            <xm:f>Listas!$M$4:$M$175</xm:f>
          </x14:formula1>
          <xm:sqref>AL7:AL742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22"/>
  <sheetViews>
    <sheetView zoomScaleNormal="100" workbookViewId="0">
      <pane ySplit="4" topLeftCell="A5" activePane="bottomLeft" state="frozen"/>
      <selection activeCell="L10" sqref="L10"/>
      <selection pane="bottomLeft" activeCell="B2" sqref="B2:O2"/>
    </sheetView>
  </sheetViews>
  <sheetFormatPr defaultColWidth="8.77734375" defaultRowHeight="18"/>
  <cols>
    <col min="1" max="1" width="8.77734375" style="15"/>
    <col min="2" max="5" width="23.44140625" style="15" customWidth="1"/>
    <col min="6" max="6" width="5.44140625" style="15" customWidth="1"/>
    <col min="7" max="10" width="23.44140625" style="15" customWidth="1"/>
    <col min="11" max="11" width="5.44140625" style="15" customWidth="1"/>
    <col min="12" max="15" width="23.44140625" style="15" customWidth="1"/>
    <col min="16" max="17" width="20.44140625" style="15" customWidth="1"/>
    <col min="18" max="16384" width="8.77734375" style="15"/>
  </cols>
  <sheetData>
    <row r="2" spans="2:15" ht="27">
      <c r="B2" s="377" t="s">
        <v>188</v>
      </c>
      <c r="C2" s="377"/>
      <c r="D2" s="377"/>
      <c r="E2" s="377"/>
      <c r="F2" s="377"/>
      <c r="G2" s="377"/>
      <c r="H2" s="377"/>
      <c r="I2" s="377"/>
      <c r="J2" s="377"/>
      <c r="K2" s="377"/>
      <c r="L2" s="377"/>
      <c r="M2" s="377"/>
      <c r="N2" s="377"/>
      <c r="O2" s="377"/>
    </row>
    <row r="4" spans="2:15">
      <c r="B4" s="378" t="s">
        <v>22</v>
      </c>
      <c r="C4" s="378"/>
      <c r="D4" s="378"/>
      <c r="E4" s="378"/>
      <c r="F4" s="168"/>
      <c r="G4" s="378" t="s">
        <v>189</v>
      </c>
      <c r="H4" s="378"/>
      <c r="I4" s="378"/>
      <c r="J4" s="378"/>
      <c r="L4" s="378" t="s">
        <v>190</v>
      </c>
      <c r="M4" s="378"/>
      <c r="N4" s="378"/>
      <c r="O4" s="378"/>
    </row>
    <row r="6" spans="2:15" ht="18.600000000000001" thickBot="1">
      <c r="B6" s="376" t="s">
        <v>191</v>
      </c>
      <c r="C6" s="376"/>
      <c r="D6" s="376"/>
      <c r="E6" s="376"/>
      <c r="G6" s="379" t="s">
        <v>192</v>
      </c>
      <c r="H6" s="376"/>
      <c r="I6" s="376"/>
      <c r="J6" s="376"/>
      <c r="L6" s="379" t="s">
        <v>193</v>
      </c>
      <c r="M6" s="376"/>
      <c r="N6" s="376"/>
      <c r="O6" s="376"/>
    </row>
    <row r="7" spans="2:15" ht="49.05" customHeight="1">
      <c r="B7" s="374" t="s">
        <v>194</v>
      </c>
      <c r="C7" s="169" t="s">
        <v>195</v>
      </c>
      <c r="D7" s="170" t="s">
        <v>196</v>
      </c>
      <c r="E7" s="170" t="s">
        <v>197</v>
      </c>
      <c r="G7" s="374" t="s">
        <v>194</v>
      </c>
      <c r="H7" s="169" t="s">
        <v>195</v>
      </c>
      <c r="I7" s="170" t="s">
        <v>196</v>
      </c>
      <c r="J7" s="170" t="s">
        <v>197</v>
      </c>
      <c r="L7" s="374" t="s">
        <v>194</v>
      </c>
      <c r="M7" s="169" t="s">
        <v>195</v>
      </c>
      <c r="N7" s="170" t="s">
        <v>196</v>
      </c>
      <c r="O7" s="170" t="s">
        <v>197</v>
      </c>
    </row>
    <row r="8" spans="2:15" ht="18.600000000000001" thickBot="1">
      <c r="B8" s="375"/>
      <c r="C8" s="171" t="s">
        <v>198</v>
      </c>
      <c r="D8" s="171" t="s">
        <v>198</v>
      </c>
      <c r="E8" s="172" t="s">
        <v>199</v>
      </c>
      <c r="G8" s="375"/>
      <c r="H8" s="171" t="s">
        <v>198</v>
      </c>
      <c r="I8" s="171" t="s">
        <v>198</v>
      </c>
      <c r="J8" s="172" t="s">
        <v>199</v>
      </c>
      <c r="L8" s="375"/>
      <c r="M8" s="171" t="s">
        <v>198</v>
      </c>
      <c r="N8" s="171" t="s">
        <v>198</v>
      </c>
      <c r="O8" s="172" t="s">
        <v>199</v>
      </c>
    </row>
    <row r="9" spans="2:15" ht="18.600000000000001" thickBot="1">
      <c r="B9" s="173" t="s">
        <v>200</v>
      </c>
      <c r="C9" s="174"/>
      <c r="D9" s="174"/>
      <c r="E9" s="175" t="e">
        <f>C9/D9</f>
        <v>#DIV/0!</v>
      </c>
      <c r="G9" s="173" t="s">
        <v>200</v>
      </c>
      <c r="H9" s="174"/>
      <c r="I9" s="174"/>
      <c r="J9" s="175" t="e">
        <f>H9/I9</f>
        <v>#DIV/0!</v>
      </c>
      <c r="L9" s="173" t="s">
        <v>200</v>
      </c>
      <c r="M9" s="174"/>
      <c r="N9" s="174"/>
      <c r="O9" s="175" t="e">
        <f>M9/N9</f>
        <v>#DIV/0!</v>
      </c>
    </row>
    <row r="10" spans="2:15" ht="18.600000000000001" thickBot="1">
      <c r="B10" s="173" t="s">
        <v>201</v>
      </c>
      <c r="C10" s="174"/>
      <c r="D10" s="174"/>
      <c r="E10" s="175" t="e">
        <f t="shared" ref="E10:E15" si="0">C10/D10</f>
        <v>#DIV/0!</v>
      </c>
      <c r="G10" s="173" t="s">
        <v>201</v>
      </c>
      <c r="H10" s="174"/>
      <c r="I10" s="174"/>
      <c r="J10" s="175" t="e">
        <f>H10/I10</f>
        <v>#DIV/0!</v>
      </c>
      <c r="L10" s="173" t="s">
        <v>201</v>
      </c>
      <c r="M10" s="174"/>
      <c r="N10" s="174"/>
      <c r="O10" s="175" t="e">
        <f>M10/N10</f>
        <v>#DIV/0!</v>
      </c>
    </row>
    <row r="11" spans="2:15" ht="18.600000000000001" thickBot="1">
      <c r="B11" s="173" t="s">
        <v>202</v>
      </c>
      <c r="C11" s="174"/>
      <c r="D11" s="174"/>
      <c r="E11" s="175" t="e">
        <f t="shared" si="0"/>
        <v>#DIV/0!</v>
      </c>
      <c r="G11" s="173" t="s">
        <v>202</v>
      </c>
      <c r="H11" s="174"/>
      <c r="I11" s="174"/>
      <c r="J11" s="175" t="e">
        <f>H11/I11</f>
        <v>#DIV/0!</v>
      </c>
      <c r="L11" s="173" t="s">
        <v>202</v>
      </c>
      <c r="M11" s="174"/>
      <c r="N11" s="174"/>
      <c r="O11" s="175" t="e">
        <f>M11/N11</f>
        <v>#DIV/0!</v>
      </c>
    </row>
    <row r="12" spans="2:15" ht="18.600000000000001" thickBot="1">
      <c r="B12" s="173" t="s">
        <v>203</v>
      </c>
      <c r="C12" s="174"/>
      <c r="D12" s="174"/>
      <c r="E12" s="175" t="e">
        <f t="shared" si="0"/>
        <v>#DIV/0!</v>
      </c>
      <c r="G12" s="173" t="s">
        <v>203</v>
      </c>
      <c r="H12" s="174"/>
      <c r="I12" s="174"/>
      <c r="J12" s="175" t="e">
        <f>H12/I12</f>
        <v>#DIV/0!</v>
      </c>
      <c r="L12" s="173" t="s">
        <v>203</v>
      </c>
      <c r="M12" s="174"/>
      <c r="N12" s="174"/>
      <c r="O12" s="175" t="e">
        <f>M12/N12</f>
        <v>#DIV/0!</v>
      </c>
    </row>
    <row r="13" spans="2:15" ht="18.600000000000001" thickBot="1">
      <c r="B13" s="173" t="s">
        <v>204</v>
      </c>
      <c r="C13" s="174"/>
      <c r="D13" s="174"/>
      <c r="E13" s="175" t="e">
        <f t="shared" si="0"/>
        <v>#DIV/0!</v>
      </c>
      <c r="G13" s="173" t="s">
        <v>204</v>
      </c>
      <c r="H13" s="174"/>
      <c r="I13" s="174"/>
      <c r="J13" s="175" t="e">
        <f>H13/I13</f>
        <v>#DIV/0!</v>
      </c>
      <c r="L13" s="173" t="s">
        <v>204</v>
      </c>
      <c r="M13" s="174"/>
      <c r="N13" s="174"/>
      <c r="O13" s="175" t="e">
        <f>M13/N13</f>
        <v>#DIV/0!</v>
      </c>
    </row>
    <row r="14" spans="2:15" ht="18.600000000000001" thickBot="1">
      <c r="B14" s="176" t="s">
        <v>205</v>
      </c>
      <c r="C14" s="177">
        <v>0</v>
      </c>
      <c r="D14" s="174"/>
      <c r="E14" s="175">
        <v>0</v>
      </c>
      <c r="G14" s="176" t="s">
        <v>205</v>
      </c>
      <c r="H14" s="177">
        <v>0</v>
      </c>
      <c r="I14" s="174"/>
      <c r="J14" s="175">
        <v>0</v>
      </c>
      <c r="L14" s="176" t="s">
        <v>205</v>
      </c>
      <c r="M14" s="177">
        <v>0</v>
      </c>
      <c r="N14" s="174"/>
      <c r="O14" s="175">
        <v>0</v>
      </c>
    </row>
    <row r="15" spans="2:15" ht="18.600000000000001" thickBot="1">
      <c r="B15" s="178" t="s">
        <v>206</v>
      </c>
      <c r="C15" s="179">
        <f>SUM(C9:C14)</f>
        <v>0</v>
      </c>
      <c r="D15" s="179">
        <f>SUM(D9:D14)</f>
        <v>0</v>
      </c>
      <c r="E15" s="175" t="e">
        <f t="shared" si="0"/>
        <v>#DIV/0!</v>
      </c>
      <c r="G15" s="178" t="s">
        <v>206</v>
      </c>
      <c r="H15" s="179">
        <f>SUM(H9:H14)</f>
        <v>0</v>
      </c>
      <c r="I15" s="179">
        <f>SUM(I9:I14)</f>
        <v>0</v>
      </c>
      <c r="J15" s="175" t="e">
        <f>H15/I15</f>
        <v>#DIV/0!</v>
      </c>
      <c r="L15" s="178" t="s">
        <v>206</v>
      </c>
      <c r="M15" s="179">
        <f>SUM(M9:M14)</f>
        <v>0</v>
      </c>
      <c r="N15" s="179">
        <f>SUM(N9:N14)</f>
        <v>0</v>
      </c>
      <c r="O15" s="175" t="e">
        <f>M15/N15</f>
        <v>#DIV/0!</v>
      </c>
    </row>
    <row r="17" spans="2:15" s="180" customFormat="1"/>
    <row r="19" spans="2:15" ht="18.600000000000001" thickBot="1">
      <c r="B19" s="376" t="s">
        <v>207</v>
      </c>
      <c r="C19" s="376"/>
      <c r="D19" s="376"/>
      <c r="E19" s="376"/>
      <c r="G19" s="376" t="s">
        <v>207</v>
      </c>
      <c r="H19" s="376"/>
      <c r="I19" s="376"/>
      <c r="J19" s="376"/>
      <c r="L19" s="376" t="s">
        <v>207</v>
      </c>
      <c r="M19" s="376"/>
      <c r="N19" s="376"/>
      <c r="O19" s="376"/>
    </row>
    <row r="20" spans="2:15" ht="18.600000000000001" thickBot="1">
      <c r="B20" s="371" t="s">
        <v>208</v>
      </c>
      <c r="C20" s="372"/>
      <c r="D20" s="372"/>
      <c r="E20" s="373"/>
      <c r="G20" s="371" t="s">
        <v>208</v>
      </c>
      <c r="H20" s="372"/>
      <c r="I20" s="372"/>
      <c r="J20" s="373"/>
      <c r="L20" s="371" t="s">
        <v>208</v>
      </c>
      <c r="M20" s="372"/>
      <c r="N20" s="372"/>
      <c r="O20" s="373"/>
    </row>
    <row r="21" spans="2:15" ht="18.600000000000001" thickBot="1">
      <c r="B21" s="181" t="s">
        <v>60</v>
      </c>
      <c r="C21" s="182" t="s">
        <v>209</v>
      </c>
      <c r="D21" s="182" t="s">
        <v>210</v>
      </c>
      <c r="E21" s="182" t="s">
        <v>211</v>
      </c>
      <c r="G21" s="181" t="s">
        <v>60</v>
      </c>
      <c r="H21" s="182" t="s">
        <v>209</v>
      </c>
      <c r="I21" s="182" t="s">
        <v>210</v>
      </c>
      <c r="J21" s="182" t="s">
        <v>211</v>
      </c>
      <c r="L21" s="181" t="s">
        <v>60</v>
      </c>
      <c r="M21" s="182" t="s">
        <v>212</v>
      </c>
      <c r="N21" s="182" t="s">
        <v>213</v>
      </c>
      <c r="O21" s="182" t="s">
        <v>214</v>
      </c>
    </row>
    <row r="22" spans="2:15" ht="18.600000000000001" thickBot="1">
      <c r="B22" s="183" t="s">
        <v>215</v>
      </c>
      <c r="C22" s="184">
        <f>'PPGRCD-FASE PROJETO'!Z6</f>
        <v>0</v>
      </c>
      <c r="D22" s="184">
        <f>'PPGRCD-FASE PROJETO'!AA6</f>
        <v>0</v>
      </c>
      <c r="E22" s="184">
        <f>'PPGRCD-FASE PROJETO'!AB6</f>
        <v>0</v>
      </c>
      <c r="G22" s="183" t="s">
        <v>215</v>
      </c>
      <c r="H22" s="184" t="e">
        <f>#REF!</f>
        <v>#REF!</v>
      </c>
      <c r="I22" s="184" t="e">
        <f>#REF!</f>
        <v>#REF!</v>
      </c>
      <c r="J22" s="184" t="e">
        <f>#REF!</f>
        <v>#REF!</v>
      </c>
      <c r="L22" s="183" t="s">
        <v>215</v>
      </c>
      <c r="M22" s="184" t="e">
        <f>#REF!</f>
        <v>#REF!</v>
      </c>
      <c r="N22" s="184" t="e">
        <f>#REF!</f>
        <v>#REF!</v>
      </c>
      <c r="O22" s="184" t="e">
        <f>#REF!</f>
        <v>#REF!</v>
      </c>
    </row>
  </sheetData>
  <mergeCells count="16">
    <mergeCell ref="B2:O2"/>
    <mergeCell ref="B4:E4"/>
    <mergeCell ref="G4:J4"/>
    <mergeCell ref="L4:O4"/>
    <mergeCell ref="B6:E6"/>
    <mergeCell ref="G6:J6"/>
    <mergeCell ref="L6:O6"/>
    <mergeCell ref="B20:E20"/>
    <mergeCell ref="G20:J20"/>
    <mergeCell ref="L20:O20"/>
    <mergeCell ref="B7:B8"/>
    <mergeCell ref="G7:G8"/>
    <mergeCell ref="L7:L8"/>
    <mergeCell ref="B19:E19"/>
    <mergeCell ref="G19:J19"/>
    <mergeCell ref="L19:O19"/>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ionar uma das opções:" xr:uid="{00000000-0002-0000-0200-000000000000}">
          <x14:formula1>
            <xm:f>Listas!$C$4:$C$47</xm:f>
          </x14:formula1>
          <xm:sqref>B9:B12 G9:G12 L9:L12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4"/>
  <sheetViews>
    <sheetView zoomScale="60" zoomScaleNormal="60" workbookViewId="0">
      <pane ySplit="4" topLeftCell="A5" activePane="bottomLeft" state="frozen"/>
      <selection activeCell="L10" sqref="L10"/>
      <selection pane="bottomLeft" activeCell="B2" sqref="B2:O2"/>
    </sheetView>
  </sheetViews>
  <sheetFormatPr defaultColWidth="8.77734375" defaultRowHeight="18"/>
  <cols>
    <col min="1" max="1" width="8.77734375" style="15"/>
    <col min="2" max="5" width="20.44140625" style="15" customWidth="1"/>
    <col min="6" max="6" width="7.44140625" style="15" customWidth="1"/>
    <col min="7" max="10" width="20.44140625" style="15" customWidth="1"/>
    <col min="11" max="11" width="7.44140625" style="15" customWidth="1"/>
    <col min="12" max="15" width="20.44140625" style="15" customWidth="1"/>
    <col min="16" max="16" width="12.44140625" style="15" customWidth="1"/>
    <col min="17" max="16384" width="8.77734375" style="15"/>
  </cols>
  <sheetData>
    <row r="2" spans="2:15" ht="27">
      <c r="B2" s="377" t="s">
        <v>216</v>
      </c>
      <c r="C2" s="377"/>
      <c r="D2" s="377"/>
      <c r="E2" s="377"/>
      <c r="F2" s="377"/>
      <c r="G2" s="377"/>
      <c r="H2" s="377"/>
      <c r="I2" s="377"/>
      <c r="J2" s="377"/>
      <c r="K2" s="377"/>
      <c r="L2" s="377"/>
      <c r="M2" s="377"/>
      <c r="N2" s="377"/>
      <c r="O2" s="377"/>
    </row>
    <row r="4" spans="2:15">
      <c r="B4" s="378" t="s">
        <v>22</v>
      </c>
      <c r="C4" s="378"/>
      <c r="D4" s="378"/>
      <c r="E4" s="378"/>
      <c r="F4" s="168"/>
      <c r="G4" s="378" t="s">
        <v>189</v>
      </c>
      <c r="H4" s="378"/>
      <c r="I4" s="378"/>
      <c r="J4" s="378"/>
      <c r="L4" s="378" t="s">
        <v>190</v>
      </c>
      <c r="M4" s="378"/>
      <c r="N4" s="378"/>
      <c r="O4" s="378"/>
    </row>
    <row r="6" spans="2:15" ht="34.950000000000003" customHeight="1" thickBot="1">
      <c r="B6" s="381" t="s">
        <v>217</v>
      </c>
      <c r="C6" s="381"/>
      <c r="D6" s="381"/>
      <c r="E6" s="381"/>
      <c r="G6" s="381" t="s">
        <v>217</v>
      </c>
      <c r="H6" s="381"/>
      <c r="I6" s="381"/>
      <c r="J6" s="381"/>
      <c r="L6" s="381" t="s">
        <v>217</v>
      </c>
      <c r="M6" s="381"/>
      <c r="N6" s="381"/>
      <c r="O6" s="381"/>
    </row>
    <row r="7" spans="2:15" ht="42" thickBot="1">
      <c r="B7" s="185" t="s">
        <v>218</v>
      </c>
      <c r="C7" s="186" t="s">
        <v>219</v>
      </c>
      <c r="D7" s="186" t="s">
        <v>95</v>
      </c>
      <c r="E7" s="186" t="s">
        <v>220</v>
      </c>
      <c r="G7" s="185" t="s">
        <v>218</v>
      </c>
      <c r="H7" s="186" t="s">
        <v>219</v>
      </c>
      <c r="I7" s="186" t="s">
        <v>95</v>
      </c>
      <c r="J7" s="186" t="s">
        <v>220</v>
      </c>
      <c r="L7" s="185" t="s">
        <v>218</v>
      </c>
      <c r="M7" s="186" t="s">
        <v>219</v>
      </c>
      <c r="N7" s="186" t="s">
        <v>95</v>
      </c>
      <c r="O7" s="186" t="s">
        <v>220</v>
      </c>
    </row>
    <row r="8" spans="2:15" ht="28.2" thickBot="1">
      <c r="B8" s="187" t="s">
        <v>221</v>
      </c>
      <c r="C8" s="174"/>
      <c r="D8" s="188" t="s">
        <v>222</v>
      </c>
      <c r="E8" s="188" t="s">
        <v>223</v>
      </c>
      <c r="G8" s="187" t="s">
        <v>221</v>
      </c>
      <c r="H8" s="174"/>
      <c r="I8" s="188" t="s">
        <v>222</v>
      </c>
      <c r="J8" s="188" t="s">
        <v>223</v>
      </c>
      <c r="L8" s="187" t="s">
        <v>221</v>
      </c>
      <c r="M8" s="174"/>
      <c r="N8" s="188" t="s">
        <v>222</v>
      </c>
      <c r="O8" s="188" t="s">
        <v>223</v>
      </c>
    </row>
    <row r="9" spans="2:15" ht="18.600000000000001" thickBot="1">
      <c r="B9" s="173"/>
      <c r="C9" s="174"/>
      <c r="D9" s="174"/>
      <c r="E9" s="174"/>
      <c r="G9" s="173"/>
      <c r="H9" s="174"/>
      <c r="I9" s="174"/>
      <c r="J9" s="174"/>
      <c r="L9" s="173"/>
      <c r="M9" s="174"/>
      <c r="N9" s="174"/>
      <c r="O9" s="174"/>
    </row>
    <row r="10" spans="2:15" ht="18.600000000000001" thickBot="1">
      <c r="B10" s="173"/>
      <c r="C10" s="174"/>
      <c r="D10" s="174"/>
      <c r="E10" s="174"/>
      <c r="G10" s="173"/>
      <c r="H10" s="174"/>
      <c r="I10" s="174"/>
      <c r="J10" s="174"/>
      <c r="L10" s="173"/>
      <c r="M10" s="174"/>
      <c r="N10" s="174"/>
      <c r="O10" s="174"/>
    </row>
    <row r="11" spans="2:15" ht="18.600000000000001" thickBot="1">
      <c r="B11" s="173"/>
      <c r="C11" s="174"/>
      <c r="D11" s="174"/>
      <c r="E11" s="174"/>
      <c r="G11" s="173"/>
      <c r="H11" s="174"/>
      <c r="I11" s="174"/>
      <c r="J11" s="174"/>
      <c r="L11" s="173"/>
      <c r="M11" s="174"/>
      <c r="N11" s="174"/>
      <c r="O11" s="174"/>
    </row>
    <row r="12" spans="2:15" ht="18.600000000000001" thickBot="1">
      <c r="B12" s="173"/>
      <c r="C12" s="174"/>
      <c r="D12" s="174"/>
      <c r="E12" s="174"/>
      <c r="G12" s="173"/>
      <c r="H12" s="174"/>
      <c r="I12" s="174"/>
      <c r="J12" s="174"/>
      <c r="L12" s="173"/>
      <c r="M12" s="174"/>
      <c r="N12" s="174"/>
      <c r="O12" s="174"/>
    </row>
    <row r="13" spans="2:15" ht="18.600000000000001" thickBot="1">
      <c r="B13" s="178" t="s">
        <v>206</v>
      </c>
      <c r="C13" s="179">
        <f>SUM(C8:C12)</f>
        <v>0</v>
      </c>
      <c r="D13" s="177" t="s">
        <v>224</v>
      </c>
      <c r="E13" s="175" t="s">
        <v>224</v>
      </c>
      <c r="G13" s="178" t="s">
        <v>206</v>
      </c>
      <c r="H13" s="179">
        <f>SUM(H8:H12)</f>
        <v>0</v>
      </c>
      <c r="I13" s="177" t="s">
        <v>224</v>
      </c>
      <c r="J13" s="175" t="s">
        <v>224</v>
      </c>
      <c r="L13" s="178" t="s">
        <v>206</v>
      </c>
      <c r="M13" s="179">
        <f>SUM(M8:M12)</f>
        <v>0</v>
      </c>
      <c r="N13" s="177" t="s">
        <v>224</v>
      </c>
      <c r="O13" s="175" t="s">
        <v>224</v>
      </c>
    </row>
    <row r="14" spans="2:15">
      <c r="B14" s="189"/>
      <c r="C14" s="189"/>
      <c r="D14" s="189"/>
      <c r="E14" s="189"/>
      <c r="G14" s="189"/>
      <c r="H14" s="189"/>
      <c r="I14" s="189"/>
      <c r="J14" s="189"/>
      <c r="L14" s="189"/>
      <c r="M14" s="189"/>
      <c r="N14" s="189"/>
      <c r="O14" s="189"/>
    </row>
    <row r="15" spans="2:15">
      <c r="B15" s="189"/>
      <c r="C15" s="189"/>
      <c r="D15" s="189"/>
      <c r="E15" s="189"/>
      <c r="G15" s="189"/>
      <c r="H15" s="189"/>
      <c r="I15" s="189"/>
      <c r="J15" s="189"/>
      <c r="L15" s="189"/>
      <c r="M15" s="189"/>
      <c r="N15" s="189"/>
      <c r="O15" s="189"/>
    </row>
    <row r="16" spans="2:15" ht="16.95" customHeight="1">
      <c r="B16" s="189"/>
      <c r="C16" s="189"/>
      <c r="D16" s="189"/>
      <c r="E16" s="189"/>
      <c r="F16" s="189"/>
      <c r="G16" s="189"/>
      <c r="H16" s="189"/>
      <c r="I16" s="189"/>
      <c r="J16" s="189"/>
      <c r="L16" s="189"/>
      <c r="M16" s="189"/>
      <c r="N16" s="189"/>
      <c r="O16" s="189"/>
    </row>
    <row r="17" spans="2:15" ht="18.600000000000001" thickBot="1">
      <c r="B17" s="380" t="s">
        <v>225</v>
      </c>
      <c r="C17" s="380"/>
      <c r="D17" s="380"/>
      <c r="E17" s="380"/>
      <c r="G17" s="380" t="s">
        <v>225</v>
      </c>
      <c r="H17" s="380"/>
      <c r="I17" s="380"/>
      <c r="J17" s="380"/>
      <c r="L17" s="380" t="s">
        <v>225</v>
      </c>
      <c r="M17" s="380"/>
      <c r="N17" s="380"/>
      <c r="O17" s="380"/>
    </row>
    <row r="18" spans="2:15" ht="42" thickBot="1">
      <c r="B18" s="185" t="s">
        <v>226</v>
      </c>
      <c r="C18" s="186" t="s">
        <v>219</v>
      </c>
      <c r="D18" s="186" t="s">
        <v>95</v>
      </c>
      <c r="E18" s="186" t="s">
        <v>220</v>
      </c>
      <c r="G18" s="185" t="s">
        <v>226</v>
      </c>
      <c r="H18" s="186" t="s">
        <v>219</v>
      </c>
      <c r="I18" s="186" t="s">
        <v>95</v>
      </c>
      <c r="J18" s="186" t="s">
        <v>220</v>
      </c>
      <c r="L18" s="185" t="s">
        <v>226</v>
      </c>
      <c r="M18" s="186" t="s">
        <v>219</v>
      </c>
      <c r="N18" s="186" t="s">
        <v>95</v>
      </c>
      <c r="O18" s="186" t="s">
        <v>220</v>
      </c>
    </row>
    <row r="19" spans="2:15" ht="28.2" thickBot="1">
      <c r="B19" s="187" t="s">
        <v>221</v>
      </c>
      <c r="C19" s="174"/>
      <c r="D19" s="188" t="s">
        <v>222</v>
      </c>
      <c r="E19" s="188" t="s">
        <v>223</v>
      </c>
      <c r="G19" s="187" t="s">
        <v>221</v>
      </c>
      <c r="H19" s="174"/>
      <c r="I19" s="188" t="s">
        <v>222</v>
      </c>
      <c r="J19" s="188" t="s">
        <v>223</v>
      </c>
      <c r="L19" s="187" t="s">
        <v>221</v>
      </c>
      <c r="M19" s="174"/>
      <c r="N19" s="188" t="s">
        <v>222</v>
      </c>
      <c r="O19" s="188" t="s">
        <v>223</v>
      </c>
    </row>
    <row r="20" spans="2:15" ht="18.600000000000001" thickBot="1">
      <c r="B20" s="173"/>
      <c r="C20" s="174"/>
      <c r="D20" s="174"/>
      <c r="E20" s="174"/>
      <c r="G20" s="173"/>
      <c r="H20" s="174"/>
      <c r="I20" s="174"/>
      <c r="J20" s="174"/>
      <c r="L20" s="173"/>
      <c r="M20" s="174"/>
      <c r="N20" s="174"/>
      <c r="O20" s="174"/>
    </row>
    <row r="21" spans="2:15" ht="18.600000000000001" thickBot="1">
      <c r="B21" s="173"/>
      <c r="C21" s="174"/>
      <c r="D21" s="174"/>
      <c r="E21" s="174"/>
      <c r="G21" s="173"/>
      <c r="H21" s="174"/>
      <c r="I21" s="174"/>
      <c r="J21" s="174"/>
      <c r="L21" s="173"/>
      <c r="M21" s="174"/>
      <c r="N21" s="174"/>
      <c r="O21" s="174"/>
    </row>
    <row r="22" spans="2:15" ht="18.600000000000001" thickBot="1">
      <c r="B22" s="173"/>
      <c r="C22" s="174"/>
      <c r="D22" s="174"/>
      <c r="E22" s="174"/>
      <c r="G22" s="173"/>
      <c r="H22" s="174"/>
      <c r="I22" s="174"/>
      <c r="J22" s="174"/>
      <c r="L22" s="173"/>
      <c r="M22" s="174"/>
      <c r="N22" s="174"/>
      <c r="O22" s="174"/>
    </row>
    <row r="23" spans="2:15" ht="18.600000000000001" thickBot="1">
      <c r="B23" s="173"/>
      <c r="C23" s="174"/>
      <c r="D23" s="174"/>
      <c r="E23" s="174"/>
      <c r="G23" s="173"/>
      <c r="H23" s="174"/>
      <c r="I23" s="174"/>
      <c r="J23" s="174"/>
      <c r="L23" s="173"/>
      <c r="M23" s="174"/>
      <c r="N23" s="174"/>
      <c r="O23" s="174"/>
    </row>
    <row r="24" spans="2:15" ht="18.600000000000001" thickBot="1">
      <c r="B24" s="178" t="s">
        <v>206</v>
      </c>
      <c r="C24" s="179">
        <f>SUM(C19:C23)</f>
        <v>0</v>
      </c>
      <c r="D24" s="177" t="s">
        <v>224</v>
      </c>
      <c r="E24" s="175" t="s">
        <v>224</v>
      </c>
      <c r="G24" s="178" t="s">
        <v>206</v>
      </c>
      <c r="H24" s="179">
        <f>SUM(H19:H23)</f>
        <v>0</v>
      </c>
      <c r="I24" s="177" t="s">
        <v>224</v>
      </c>
      <c r="J24" s="175" t="s">
        <v>224</v>
      </c>
      <c r="L24" s="178" t="s">
        <v>206</v>
      </c>
      <c r="M24" s="179">
        <f>SUM(M19:M23)</f>
        <v>0</v>
      </c>
      <c r="N24" s="177" t="s">
        <v>224</v>
      </c>
      <c r="O24" s="175" t="s">
        <v>224</v>
      </c>
    </row>
  </sheetData>
  <mergeCells count="10">
    <mergeCell ref="B17:E17"/>
    <mergeCell ref="G17:J17"/>
    <mergeCell ref="L17:O17"/>
    <mergeCell ref="B2:O2"/>
    <mergeCell ref="B4:E4"/>
    <mergeCell ref="G4:J4"/>
    <mergeCell ref="L4:O4"/>
    <mergeCell ref="B6:E6"/>
    <mergeCell ref="G6:J6"/>
    <mergeCell ref="L6:O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R16"/>
  <sheetViews>
    <sheetView zoomScale="50" zoomScaleNormal="50" workbookViewId="0">
      <pane ySplit="4" topLeftCell="A5" activePane="bottomLeft" state="frozen"/>
      <selection activeCell="L10" sqref="L10"/>
      <selection pane="bottomLeft" activeCell="B2" sqref="B2:R2"/>
    </sheetView>
  </sheetViews>
  <sheetFormatPr defaultColWidth="8.77734375" defaultRowHeight="18"/>
  <cols>
    <col min="1" max="1" width="8.77734375" style="15"/>
    <col min="2" max="6" width="20.44140625" style="15" customWidth="1"/>
    <col min="7" max="7" width="6.33203125" style="15" customWidth="1"/>
    <col min="8" max="12" width="20.44140625" style="15" customWidth="1"/>
    <col min="13" max="13" width="6.77734375" style="15" customWidth="1"/>
    <col min="14" max="18" width="20.44140625" style="15" customWidth="1"/>
    <col min="19" max="19" width="12.44140625" style="15" customWidth="1"/>
    <col min="20" max="16384" width="8.77734375" style="15"/>
  </cols>
  <sheetData>
    <row r="2" spans="2:18" ht="27">
      <c r="B2" s="377" t="s">
        <v>227</v>
      </c>
      <c r="C2" s="377"/>
      <c r="D2" s="377"/>
      <c r="E2" s="377"/>
      <c r="F2" s="377"/>
      <c r="G2" s="377"/>
      <c r="H2" s="377"/>
      <c r="I2" s="377"/>
      <c r="J2" s="377"/>
      <c r="K2" s="377"/>
      <c r="L2" s="377"/>
      <c r="M2" s="377"/>
      <c r="N2" s="377"/>
      <c r="O2" s="377"/>
      <c r="P2" s="377"/>
      <c r="Q2" s="377"/>
      <c r="R2" s="377"/>
    </row>
    <row r="4" spans="2:18">
      <c r="B4" s="378" t="s">
        <v>22</v>
      </c>
      <c r="C4" s="378"/>
      <c r="D4" s="378"/>
      <c r="E4" s="378"/>
      <c r="F4" s="378"/>
      <c r="G4" s="168"/>
      <c r="H4" s="378" t="s">
        <v>189</v>
      </c>
      <c r="I4" s="378"/>
      <c r="J4" s="378"/>
      <c r="K4" s="378"/>
      <c r="L4" s="378"/>
      <c r="N4" s="378" t="s">
        <v>190</v>
      </c>
      <c r="O4" s="378"/>
      <c r="P4" s="378"/>
      <c r="Q4" s="378"/>
      <c r="R4" s="378"/>
    </row>
    <row r="6" spans="2:18" ht="34.950000000000003" customHeight="1" thickBot="1">
      <c r="B6" s="381" t="s">
        <v>228</v>
      </c>
      <c r="C6" s="381"/>
      <c r="D6" s="381"/>
      <c r="E6" s="381"/>
      <c r="F6" s="381"/>
      <c r="H6" s="381" t="s">
        <v>228</v>
      </c>
      <c r="I6" s="381"/>
      <c r="J6" s="381"/>
      <c r="K6" s="381"/>
      <c r="L6" s="381"/>
      <c r="N6" s="381" t="s">
        <v>228</v>
      </c>
      <c r="O6" s="381"/>
      <c r="P6" s="381"/>
      <c r="Q6" s="381"/>
      <c r="R6" s="381"/>
    </row>
    <row r="7" spans="2:18" ht="55.8" thickBot="1">
      <c r="B7" s="185" t="s">
        <v>229</v>
      </c>
      <c r="C7" s="186" t="s">
        <v>230</v>
      </c>
      <c r="D7" s="186" t="s">
        <v>231</v>
      </c>
      <c r="E7" s="186" t="s">
        <v>232</v>
      </c>
      <c r="F7" s="186" t="s">
        <v>233</v>
      </c>
      <c r="H7" s="185" t="s">
        <v>229</v>
      </c>
      <c r="I7" s="186" t="s">
        <v>230</v>
      </c>
      <c r="J7" s="186" t="s">
        <v>231</v>
      </c>
      <c r="K7" s="186" t="s">
        <v>232</v>
      </c>
      <c r="L7" s="186" t="s">
        <v>233</v>
      </c>
      <c r="N7" s="185" t="s">
        <v>229</v>
      </c>
      <c r="O7" s="186" t="s">
        <v>230</v>
      </c>
      <c r="P7" s="186" t="s">
        <v>231</v>
      </c>
      <c r="Q7" s="186" t="s">
        <v>232</v>
      </c>
      <c r="R7" s="186" t="s">
        <v>233</v>
      </c>
    </row>
    <row r="8" spans="2:18" ht="18.600000000000001" thickBot="1">
      <c r="B8" s="187"/>
      <c r="C8" s="174"/>
      <c r="D8" s="188"/>
      <c r="E8" s="188"/>
      <c r="F8" s="188"/>
      <c r="H8" s="187"/>
      <c r="I8" s="174"/>
      <c r="J8" s="188"/>
      <c r="K8" s="188"/>
      <c r="L8" s="188"/>
      <c r="N8" s="187"/>
      <c r="O8" s="174"/>
      <c r="P8" s="188"/>
      <c r="Q8" s="188"/>
      <c r="R8" s="188"/>
    </row>
    <row r="9" spans="2:18" ht="18.600000000000001" thickBot="1">
      <c r="B9" s="173"/>
      <c r="C9" s="174"/>
      <c r="D9" s="174"/>
      <c r="E9" s="174"/>
      <c r="F9" s="174"/>
      <c r="H9" s="173"/>
      <c r="I9" s="174"/>
      <c r="J9" s="174"/>
      <c r="K9" s="174"/>
      <c r="L9" s="174"/>
      <c r="N9" s="173"/>
      <c r="O9" s="174"/>
      <c r="P9" s="174"/>
      <c r="Q9" s="174"/>
      <c r="R9" s="174"/>
    </row>
    <row r="10" spans="2:18" ht="18.600000000000001" thickBot="1">
      <c r="B10" s="173"/>
      <c r="C10" s="174"/>
      <c r="D10" s="174"/>
      <c r="E10" s="174"/>
      <c r="F10" s="174"/>
      <c r="H10" s="173"/>
      <c r="I10" s="174"/>
      <c r="J10" s="174"/>
      <c r="K10" s="174"/>
      <c r="L10" s="174"/>
      <c r="N10" s="173"/>
      <c r="O10" s="174"/>
      <c r="P10" s="174"/>
      <c r="Q10" s="174"/>
      <c r="R10" s="174"/>
    </row>
    <row r="11" spans="2:18" ht="18.600000000000001" thickBot="1">
      <c r="B11" s="173"/>
      <c r="C11" s="174"/>
      <c r="D11" s="174"/>
      <c r="E11" s="174"/>
      <c r="F11" s="174"/>
      <c r="H11" s="173"/>
      <c r="I11" s="174"/>
      <c r="J11" s="174"/>
      <c r="K11" s="174"/>
      <c r="L11" s="174"/>
      <c r="N11" s="173"/>
      <c r="O11" s="174"/>
      <c r="P11" s="174"/>
      <c r="Q11" s="174"/>
      <c r="R11" s="174"/>
    </row>
    <row r="12" spans="2:18" ht="18.600000000000001" thickBot="1">
      <c r="B12" s="173"/>
      <c r="C12" s="174"/>
      <c r="D12" s="174"/>
      <c r="E12" s="174"/>
      <c r="F12" s="174"/>
      <c r="H12" s="173"/>
      <c r="I12" s="174"/>
      <c r="J12" s="174"/>
      <c r="K12" s="174"/>
      <c r="L12" s="174"/>
      <c r="N12" s="173"/>
      <c r="O12" s="174"/>
      <c r="P12" s="174"/>
      <c r="Q12" s="174"/>
      <c r="R12" s="174"/>
    </row>
    <row r="13" spans="2:18" ht="18.600000000000001" thickBot="1">
      <c r="B13" s="178" t="s">
        <v>206</v>
      </c>
      <c r="C13" s="179">
        <f>SUM(C8:C12)</f>
        <v>0</v>
      </c>
      <c r="D13" s="179">
        <f>SUM(D8:D12)</f>
        <v>0</v>
      </c>
      <c r="E13" s="179">
        <f>SUM(E8:E12)</f>
        <v>0</v>
      </c>
      <c r="F13" s="179">
        <f>SUM(F8:F12)</f>
        <v>0</v>
      </c>
      <c r="H13" s="178" t="s">
        <v>206</v>
      </c>
      <c r="I13" s="179">
        <f>SUM(I8:I12)</f>
        <v>0</v>
      </c>
      <c r="J13" s="179">
        <f>SUM(J8:J12)</f>
        <v>0</v>
      </c>
      <c r="K13" s="179">
        <f>SUM(K8:K12)</f>
        <v>0</v>
      </c>
      <c r="L13" s="179">
        <f>SUM(L8:L12)</f>
        <v>0</v>
      </c>
      <c r="N13" s="178" t="s">
        <v>206</v>
      </c>
      <c r="O13" s="179">
        <f>SUM(O8:O12)</f>
        <v>0</v>
      </c>
      <c r="P13" s="179">
        <f>SUM(P8:P12)</f>
        <v>0</v>
      </c>
      <c r="Q13" s="179">
        <f>SUM(Q8:Q12)</f>
        <v>0</v>
      </c>
      <c r="R13" s="179">
        <f>SUM(R8:R12)</f>
        <v>0</v>
      </c>
    </row>
    <row r="14" spans="2:18">
      <c r="B14" s="189"/>
      <c r="C14" s="189"/>
      <c r="D14" s="189"/>
      <c r="E14" s="189"/>
      <c r="F14" s="189"/>
    </row>
    <row r="15" spans="2:18">
      <c r="B15" s="189"/>
      <c r="C15" s="189"/>
      <c r="D15" s="189"/>
      <c r="E15" s="189"/>
      <c r="F15" s="189"/>
    </row>
    <row r="16" spans="2:18" ht="16.95" customHeight="1">
      <c r="B16" s="189"/>
      <c r="C16" s="189"/>
      <c r="D16" s="189"/>
      <c r="E16" s="189"/>
      <c r="F16" s="189"/>
      <c r="G16" s="189"/>
    </row>
  </sheetData>
  <mergeCells count="7">
    <mergeCell ref="B2:R2"/>
    <mergeCell ref="B4:F4"/>
    <mergeCell ref="H4:L4"/>
    <mergeCell ref="N4:R4"/>
    <mergeCell ref="B6:F6"/>
    <mergeCell ref="H6:L6"/>
    <mergeCell ref="N6:R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17"/>
  <sheetViews>
    <sheetView zoomScaleNormal="100" workbookViewId="0">
      <selection activeCell="B2" sqref="B2:J2"/>
    </sheetView>
  </sheetViews>
  <sheetFormatPr defaultColWidth="8.77734375" defaultRowHeight="18"/>
  <cols>
    <col min="1" max="1" width="8.77734375" style="15"/>
    <col min="2" max="10" width="20.44140625" style="15" customWidth="1"/>
    <col min="11" max="16384" width="8.77734375" style="15"/>
  </cols>
  <sheetData>
    <row r="2" spans="2:10" ht="27">
      <c r="B2" s="377" t="s">
        <v>234</v>
      </c>
      <c r="C2" s="377"/>
      <c r="D2" s="377"/>
      <c r="E2" s="377"/>
      <c r="F2" s="377"/>
      <c r="G2" s="377"/>
      <c r="H2" s="377"/>
      <c r="I2" s="377"/>
      <c r="J2" s="377"/>
    </row>
    <row r="4" spans="2:10">
      <c r="B4" s="378" t="s">
        <v>235</v>
      </c>
      <c r="C4" s="378"/>
      <c r="D4" s="378"/>
      <c r="E4" s="378"/>
      <c r="F4" s="378"/>
      <c r="G4" s="378"/>
      <c r="H4" s="378"/>
      <c r="I4" s="378"/>
      <c r="J4" s="378"/>
    </row>
    <row r="6" spans="2:10" ht="34.950000000000003" customHeight="1" thickBot="1">
      <c r="B6" s="381" t="s">
        <v>236</v>
      </c>
      <c r="C6" s="381"/>
      <c r="D6" s="381"/>
      <c r="E6" s="381"/>
      <c r="G6" s="381" t="s">
        <v>237</v>
      </c>
      <c r="H6" s="381"/>
      <c r="I6" s="381"/>
      <c r="J6" s="381"/>
    </row>
    <row r="7" spans="2:10" ht="69.599999999999994" thickBot="1">
      <c r="B7" s="185" t="s">
        <v>238</v>
      </c>
      <c r="C7" s="186" t="s">
        <v>239</v>
      </c>
      <c r="D7" s="186" t="s">
        <v>240</v>
      </c>
      <c r="E7" s="186" t="s">
        <v>241</v>
      </c>
      <c r="G7" s="185" t="s">
        <v>242</v>
      </c>
      <c r="H7" s="185" t="s">
        <v>243</v>
      </c>
      <c r="I7" s="186" t="s">
        <v>244</v>
      </c>
      <c r="J7" s="186" t="s">
        <v>245</v>
      </c>
    </row>
    <row r="8" spans="2:10" ht="18.600000000000001" thickBot="1">
      <c r="B8" s="187"/>
      <c r="C8" s="174"/>
      <c r="D8" s="188"/>
      <c r="E8" s="188"/>
      <c r="G8" s="185" t="s">
        <v>246</v>
      </c>
      <c r="H8" s="190"/>
      <c r="I8" s="191"/>
      <c r="J8" s="192" t="e">
        <f>H8/I8</f>
        <v>#DIV/0!</v>
      </c>
    </row>
    <row r="9" spans="2:10" ht="18.600000000000001" thickBot="1">
      <c r="B9" s="173"/>
      <c r="C9" s="174"/>
      <c r="D9" s="174"/>
      <c r="E9" s="174"/>
      <c r="G9" s="185" t="s">
        <v>247</v>
      </c>
      <c r="H9" s="190"/>
      <c r="I9" s="190"/>
      <c r="J9" s="192" t="e">
        <f>H9/I9</f>
        <v>#DIV/0!</v>
      </c>
    </row>
    <row r="10" spans="2:10" ht="18.600000000000001" thickBot="1">
      <c r="B10" s="173"/>
      <c r="C10" s="174"/>
      <c r="D10" s="174"/>
      <c r="E10" s="174"/>
      <c r="G10" s="185" t="s">
        <v>24</v>
      </c>
      <c r="H10" s="190"/>
      <c r="I10" s="190"/>
      <c r="J10" s="192" t="e">
        <f>H10/I10</f>
        <v>#DIV/0!</v>
      </c>
    </row>
    <row r="11" spans="2:10" ht="18.600000000000001" thickBot="1">
      <c r="B11" s="173"/>
      <c r="C11" s="174"/>
      <c r="D11" s="174"/>
      <c r="E11" s="174"/>
    </row>
    <row r="12" spans="2:10" ht="18.600000000000001" thickBot="1">
      <c r="B12" s="173"/>
      <c r="C12" s="174"/>
      <c r="D12" s="174"/>
      <c r="E12" s="174"/>
    </row>
    <row r="13" spans="2:10" ht="18.600000000000001" thickBot="1">
      <c r="B13" s="178" t="s">
        <v>206</v>
      </c>
      <c r="C13" s="179">
        <f>SUM(C8:C12)</f>
        <v>0</v>
      </c>
      <c r="D13" s="179">
        <f>SUM(D8:D12)</f>
        <v>0</v>
      </c>
      <c r="E13" s="179">
        <f>SUM(E8:E12)</f>
        <v>0</v>
      </c>
    </row>
    <row r="14" spans="2:10">
      <c r="B14" s="189"/>
      <c r="C14" s="189"/>
      <c r="D14" s="189"/>
      <c r="E14" s="189"/>
    </row>
    <row r="15" spans="2:10">
      <c r="B15" s="189"/>
      <c r="C15" s="189"/>
      <c r="D15" s="189"/>
      <c r="E15" s="189"/>
    </row>
    <row r="17" spans="6:6" ht="39" customHeight="1">
      <c r="F17" s="193"/>
    </row>
  </sheetData>
  <mergeCells count="4">
    <mergeCell ref="B2:J2"/>
    <mergeCell ref="B4:J4"/>
    <mergeCell ref="B6:E6"/>
    <mergeCell ref="G6:J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V43"/>
  <sheetViews>
    <sheetView zoomScale="80" zoomScaleNormal="80" workbookViewId="0">
      <pane ySplit="4" topLeftCell="A5" activePane="bottomLeft" state="frozen"/>
      <selection activeCell="L10" sqref="L10"/>
      <selection pane="bottomLeft" activeCell="B2" sqref="B2:S2"/>
    </sheetView>
  </sheetViews>
  <sheetFormatPr defaultColWidth="8.77734375" defaultRowHeight="18"/>
  <cols>
    <col min="1" max="1" width="8.77734375" style="15"/>
    <col min="2" max="22" width="20.44140625" style="15" customWidth="1"/>
    <col min="23" max="16384" width="8.77734375" style="15"/>
  </cols>
  <sheetData>
    <row r="2" spans="2:22" ht="27">
      <c r="B2" s="377" t="s">
        <v>248</v>
      </c>
      <c r="C2" s="377"/>
      <c r="D2" s="377"/>
      <c r="E2" s="377"/>
      <c r="F2" s="377"/>
      <c r="G2" s="377"/>
      <c r="H2" s="377"/>
      <c r="I2" s="377"/>
      <c r="J2" s="377"/>
      <c r="K2" s="377"/>
      <c r="L2" s="377"/>
      <c r="M2" s="377"/>
      <c r="N2" s="377"/>
      <c r="O2" s="377"/>
      <c r="P2" s="377"/>
      <c r="Q2" s="377"/>
      <c r="R2" s="377"/>
      <c r="S2" s="377"/>
    </row>
    <row r="4" spans="2:22">
      <c r="B4" s="378" t="s">
        <v>22</v>
      </c>
      <c r="C4" s="378"/>
      <c r="D4" s="378"/>
      <c r="E4" s="378"/>
      <c r="F4" s="378"/>
      <c r="G4" s="378"/>
      <c r="H4" s="168"/>
      <c r="I4" s="378" t="s">
        <v>189</v>
      </c>
      <c r="J4" s="378"/>
      <c r="K4" s="378"/>
      <c r="L4" s="378"/>
      <c r="M4" s="378"/>
      <c r="N4" s="378"/>
      <c r="P4" s="378" t="s">
        <v>190</v>
      </c>
      <c r="Q4" s="378"/>
      <c r="R4" s="378"/>
      <c r="S4" s="378"/>
      <c r="T4" s="378"/>
      <c r="U4" s="378"/>
      <c r="V4" s="378"/>
    </row>
    <row r="6" spans="2:22" ht="34.950000000000003" customHeight="1" thickBot="1">
      <c r="B6" s="382" t="s">
        <v>249</v>
      </c>
      <c r="C6" s="382"/>
      <c r="D6" s="382"/>
      <c r="E6" s="382"/>
      <c r="F6" s="382"/>
      <c r="G6" s="382"/>
      <c r="I6" s="382" t="s">
        <v>249</v>
      </c>
      <c r="J6" s="382"/>
      <c r="K6" s="382"/>
      <c r="L6" s="382"/>
      <c r="M6" s="382"/>
      <c r="N6" s="382"/>
      <c r="P6" s="381" t="s">
        <v>250</v>
      </c>
      <c r="Q6" s="381"/>
      <c r="R6" s="381"/>
      <c r="S6" s="381"/>
      <c r="T6" s="381"/>
      <c r="U6" s="381"/>
      <c r="V6" s="381"/>
    </row>
    <row r="7" spans="2:22" ht="51.45" customHeight="1" thickBot="1">
      <c r="B7" s="185" t="s">
        <v>251</v>
      </c>
      <c r="C7" s="185" t="s">
        <v>252</v>
      </c>
      <c r="D7" s="185" t="s">
        <v>253</v>
      </c>
      <c r="E7" s="185" t="s">
        <v>254</v>
      </c>
      <c r="F7" s="185" t="s">
        <v>255</v>
      </c>
      <c r="G7" s="185" t="s">
        <v>256</v>
      </c>
      <c r="I7" s="185" t="s">
        <v>251</v>
      </c>
      <c r="J7" s="185" t="s">
        <v>252</v>
      </c>
      <c r="K7" s="185" t="s">
        <v>253</v>
      </c>
      <c r="L7" s="185" t="s">
        <v>254</v>
      </c>
      <c r="M7" s="185" t="s">
        <v>255</v>
      </c>
      <c r="N7" s="185" t="s">
        <v>256</v>
      </c>
      <c r="P7" s="185" t="s">
        <v>251</v>
      </c>
      <c r="Q7" s="185" t="s">
        <v>252</v>
      </c>
      <c r="R7" s="185" t="s">
        <v>257</v>
      </c>
      <c r="S7" s="185" t="s">
        <v>258</v>
      </c>
      <c r="T7" s="185" t="s">
        <v>259</v>
      </c>
      <c r="U7" s="185" t="s">
        <v>260</v>
      </c>
      <c r="V7" s="185" t="s">
        <v>109</v>
      </c>
    </row>
    <row r="8" spans="2:22" ht="18.600000000000001" thickBot="1">
      <c r="B8" s="187"/>
      <c r="C8" s="174"/>
      <c r="D8" s="188"/>
      <c r="E8" s="188"/>
      <c r="F8" s="187"/>
      <c r="G8" s="174"/>
      <c r="I8" s="187"/>
      <c r="J8" s="174"/>
      <c r="K8" s="188"/>
      <c r="L8" s="188"/>
      <c r="M8" s="187"/>
      <c r="N8" s="174"/>
      <c r="P8" s="187"/>
      <c r="Q8" s="174"/>
      <c r="R8" s="188"/>
      <c r="S8" s="188"/>
      <c r="T8" s="187"/>
      <c r="U8" s="174"/>
      <c r="V8" s="187"/>
    </row>
    <row r="9" spans="2:22" ht="18.600000000000001" thickBot="1">
      <c r="B9" s="187"/>
      <c r="C9" s="174"/>
      <c r="D9" s="188"/>
      <c r="E9" s="188"/>
      <c r="F9" s="187"/>
      <c r="G9" s="174"/>
      <c r="I9" s="187"/>
      <c r="J9" s="174"/>
      <c r="K9" s="188"/>
      <c r="L9" s="188"/>
      <c r="M9" s="187"/>
      <c r="N9" s="174"/>
      <c r="P9" s="187"/>
      <c r="Q9" s="174"/>
      <c r="R9" s="188"/>
      <c r="S9" s="188"/>
      <c r="T9" s="187"/>
      <c r="U9" s="174"/>
      <c r="V9" s="187"/>
    </row>
    <row r="10" spans="2:22" ht="18.600000000000001" thickBot="1">
      <c r="B10" s="178" t="s">
        <v>206</v>
      </c>
      <c r="C10" s="179">
        <f>SUM(C8:C9)</f>
        <v>0</v>
      </c>
      <c r="D10" s="194"/>
      <c r="E10" s="179"/>
      <c r="F10" s="194"/>
      <c r="G10" s="179"/>
      <c r="I10" s="178" t="s">
        <v>206</v>
      </c>
      <c r="J10" s="179">
        <f>SUM(J8:J9)</f>
        <v>0</v>
      </c>
      <c r="K10" s="194"/>
      <c r="L10" s="179"/>
      <c r="M10" s="194"/>
      <c r="N10" s="179"/>
      <c r="P10" s="178" t="s">
        <v>206</v>
      </c>
      <c r="Q10" s="179">
        <f>SUM(Q8:Q9)</f>
        <v>0</v>
      </c>
      <c r="R10" s="179">
        <f>SUM(R8:R9)</f>
        <v>0</v>
      </c>
      <c r="S10" s="194"/>
      <c r="T10" s="179"/>
      <c r="U10" s="194"/>
      <c r="V10" s="179"/>
    </row>
    <row r="11" spans="2:22">
      <c r="B11" s="195" t="s">
        <v>261</v>
      </c>
      <c r="I11" s="195" t="s">
        <v>261</v>
      </c>
      <c r="P11" s="195" t="s">
        <v>261</v>
      </c>
    </row>
    <row r="12" spans="2:22">
      <c r="B12" s="195"/>
      <c r="P12" s="195"/>
    </row>
    <row r="13" spans="2:22">
      <c r="B13" s="195"/>
      <c r="P13" s="195"/>
    </row>
    <row r="14" spans="2:22" ht="16.95" customHeight="1" thickBot="1">
      <c r="B14" s="383" t="s">
        <v>262</v>
      </c>
      <c r="C14" s="383"/>
      <c r="D14" s="383"/>
      <c r="E14" s="383"/>
      <c r="F14" s="3"/>
      <c r="G14" s="3"/>
      <c r="I14" s="383" t="s">
        <v>262</v>
      </c>
      <c r="J14" s="383"/>
      <c r="K14" s="383"/>
      <c r="L14" s="383"/>
      <c r="P14" s="383" t="s">
        <v>262</v>
      </c>
      <c r="Q14" s="383"/>
      <c r="R14" s="383"/>
      <c r="S14" s="383"/>
    </row>
    <row r="15" spans="2:22" ht="55.95" customHeight="1" thickBot="1">
      <c r="B15" s="185" t="s">
        <v>263</v>
      </c>
      <c r="C15" s="185" t="s">
        <v>264</v>
      </c>
      <c r="D15" s="185" t="s">
        <v>265</v>
      </c>
      <c r="E15" s="185" t="s">
        <v>266</v>
      </c>
      <c r="I15" s="185" t="s">
        <v>263</v>
      </c>
      <c r="J15" s="185" t="s">
        <v>264</v>
      </c>
      <c r="K15" s="185" t="s">
        <v>265</v>
      </c>
      <c r="L15" s="185" t="s">
        <v>266</v>
      </c>
      <c r="P15" s="185" t="s">
        <v>263</v>
      </c>
      <c r="Q15" s="185" t="s">
        <v>267</v>
      </c>
      <c r="R15" s="185" t="s">
        <v>268</v>
      </c>
      <c r="S15" s="185" t="s">
        <v>266</v>
      </c>
    </row>
    <row r="16" spans="2:22" ht="18.600000000000001" thickBot="1">
      <c r="B16" s="187"/>
      <c r="C16" s="174"/>
      <c r="D16" s="188"/>
      <c r="E16" s="188"/>
      <c r="I16" s="187"/>
      <c r="J16" s="174"/>
      <c r="K16" s="188"/>
      <c r="L16" s="188"/>
      <c r="P16" s="187"/>
      <c r="Q16" s="174"/>
      <c r="R16" s="188"/>
      <c r="S16" s="188"/>
    </row>
    <row r="17" spans="2:22" ht="18.600000000000001" thickBot="1">
      <c r="B17" s="187"/>
      <c r="C17" s="174"/>
      <c r="D17" s="188"/>
      <c r="E17" s="188"/>
      <c r="I17" s="187"/>
      <c r="J17" s="174"/>
      <c r="K17" s="188"/>
      <c r="L17" s="188"/>
      <c r="P17" s="187"/>
      <c r="Q17" s="174"/>
      <c r="R17" s="188"/>
      <c r="S17" s="188"/>
    </row>
    <row r="18" spans="2:22" ht="18.600000000000001" thickBot="1">
      <c r="B18" s="187"/>
      <c r="C18" s="174"/>
      <c r="D18" s="188"/>
      <c r="E18" s="188"/>
      <c r="I18" s="187"/>
      <c r="J18" s="174"/>
      <c r="K18" s="188"/>
      <c r="L18" s="188"/>
      <c r="P18" s="187"/>
      <c r="Q18" s="174"/>
      <c r="R18" s="188"/>
      <c r="S18" s="188"/>
    </row>
    <row r="19" spans="2:22">
      <c r="B19" s="195"/>
      <c r="P19" s="195"/>
    </row>
    <row r="21" spans="2:22" ht="36" customHeight="1" thickBot="1">
      <c r="B21" s="382" t="s">
        <v>269</v>
      </c>
      <c r="C21" s="382"/>
      <c r="D21" s="382"/>
      <c r="E21" s="382"/>
      <c r="F21" s="382"/>
      <c r="G21" s="382"/>
      <c r="I21" s="382" t="s">
        <v>269</v>
      </c>
      <c r="J21" s="382"/>
      <c r="K21" s="382"/>
      <c r="L21" s="382"/>
      <c r="M21" s="382"/>
      <c r="N21" s="382"/>
      <c r="P21" s="382" t="s">
        <v>269</v>
      </c>
      <c r="Q21" s="382"/>
      <c r="R21" s="382"/>
      <c r="S21" s="382"/>
      <c r="T21" s="382"/>
      <c r="U21" s="382"/>
    </row>
    <row r="22" spans="2:22" ht="57" customHeight="1" thickBot="1">
      <c r="B22" s="185" t="s">
        <v>270</v>
      </c>
      <c r="C22" s="185" t="s">
        <v>252</v>
      </c>
      <c r="D22" s="185" t="s">
        <v>253</v>
      </c>
      <c r="E22" s="185" t="s">
        <v>254</v>
      </c>
      <c r="F22" s="185" t="s">
        <v>255</v>
      </c>
      <c r="G22" s="185" t="s">
        <v>256</v>
      </c>
      <c r="I22" s="185" t="s">
        <v>270</v>
      </c>
      <c r="J22" s="185" t="s">
        <v>252</v>
      </c>
      <c r="K22" s="185" t="s">
        <v>253</v>
      </c>
      <c r="L22" s="185" t="s">
        <v>254</v>
      </c>
      <c r="M22" s="185" t="s">
        <v>255</v>
      </c>
      <c r="N22" s="185" t="s">
        <v>256</v>
      </c>
      <c r="P22" s="185" t="s">
        <v>270</v>
      </c>
      <c r="Q22" s="185" t="s">
        <v>252</v>
      </c>
      <c r="R22" s="185" t="s">
        <v>257</v>
      </c>
      <c r="S22" s="185" t="s">
        <v>258</v>
      </c>
      <c r="T22" s="185" t="s">
        <v>259</v>
      </c>
      <c r="U22" s="185" t="s">
        <v>260</v>
      </c>
      <c r="V22" s="185" t="s">
        <v>109</v>
      </c>
    </row>
    <row r="23" spans="2:22" ht="18.600000000000001" thickBot="1">
      <c r="B23" s="187"/>
      <c r="C23" s="174"/>
      <c r="D23" s="188"/>
      <c r="E23" s="188"/>
      <c r="F23" s="187"/>
      <c r="G23" s="174"/>
      <c r="I23" s="187"/>
      <c r="J23" s="174"/>
      <c r="K23" s="188"/>
      <c r="L23" s="188"/>
      <c r="M23" s="187"/>
      <c r="N23" s="174"/>
      <c r="P23" s="187"/>
      <c r="Q23" s="174"/>
      <c r="R23" s="174"/>
      <c r="S23" s="174"/>
      <c r="T23" s="174"/>
      <c r="U23" s="174"/>
      <c r="V23" s="174"/>
    </row>
    <row r="24" spans="2:22" ht="18.600000000000001" thickBot="1">
      <c r="B24" s="187"/>
      <c r="C24" s="174"/>
      <c r="D24" s="188"/>
      <c r="E24" s="188"/>
      <c r="F24" s="187"/>
      <c r="G24" s="174"/>
      <c r="I24" s="187"/>
      <c r="J24" s="174"/>
      <c r="K24" s="188"/>
      <c r="L24" s="188"/>
      <c r="M24" s="187"/>
      <c r="N24" s="174"/>
      <c r="P24" s="187"/>
      <c r="Q24" s="174"/>
      <c r="R24" s="174"/>
      <c r="S24" s="174"/>
      <c r="T24" s="174"/>
      <c r="U24" s="174"/>
      <c r="V24" s="174"/>
    </row>
    <row r="25" spans="2:22" ht="18.600000000000001" thickBot="1">
      <c r="B25" s="178" t="s">
        <v>206</v>
      </c>
      <c r="C25" s="179">
        <f>SUM(C23:C24)</f>
        <v>0</v>
      </c>
      <c r="D25" s="194"/>
      <c r="E25" s="179"/>
      <c r="F25" s="194"/>
      <c r="G25" s="179"/>
      <c r="I25" s="178" t="s">
        <v>206</v>
      </c>
      <c r="J25" s="179">
        <f>SUM(J23:J24)</f>
        <v>0</v>
      </c>
      <c r="K25" s="194"/>
      <c r="L25" s="179"/>
      <c r="M25" s="194"/>
      <c r="N25" s="179"/>
      <c r="P25" s="178" t="s">
        <v>206</v>
      </c>
      <c r="Q25" s="179">
        <f>SUM(Q23:Q24)</f>
        <v>0</v>
      </c>
      <c r="R25" s="179">
        <f>SUM(R23:R24)</f>
        <v>0</v>
      </c>
      <c r="S25" s="194"/>
      <c r="T25" s="179"/>
      <c r="U25" s="194"/>
      <c r="V25" s="179"/>
    </row>
    <row r="29" spans="2:22" ht="18.600000000000001" thickBot="1">
      <c r="B29" s="382" t="s">
        <v>271</v>
      </c>
      <c r="C29" s="382"/>
      <c r="D29" s="382"/>
      <c r="E29" s="382"/>
      <c r="F29" s="382"/>
      <c r="G29" s="382"/>
      <c r="I29" s="382" t="s">
        <v>271</v>
      </c>
      <c r="J29" s="382"/>
      <c r="K29" s="382"/>
      <c r="L29" s="382"/>
      <c r="M29" s="382"/>
      <c r="N29" s="382"/>
      <c r="P29" s="382" t="s">
        <v>271</v>
      </c>
      <c r="Q29" s="382"/>
      <c r="R29" s="382"/>
      <c r="S29" s="382"/>
      <c r="T29" s="382"/>
      <c r="U29" s="382"/>
    </row>
    <row r="30" spans="2:22" ht="58.95" customHeight="1" thickBot="1">
      <c r="B30" s="185" t="s">
        <v>270</v>
      </c>
      <c r="C30" s="185" t="s">
        <v>252</v>
      </c>
      <c r="D30" s="185" t="s">
        <v>253</v>
      </c>
      <c r="E30" s="185" t="s">
        <v>254</v>
      </c>
      <c r="F30" s="185" t="s">
        <v>255</v>
      </c>
      <c r="G30" s="185" t="s">
        <v>256</v>
      </c>
      <c r="I30" s="185" t="s">
        <v>270</v>
      </c>
      <c r="J30" s="185" t="s">
        <v>252</v>
      </c>
      <c r="K30" s="185" t="s">
        <v>253</v>
      </c>
      <c r="L30" s="185" t="s">
        <v>254</v>
      </c>
      <c r="M30" s="185" t="s">
        <v>255</v>
      </c>
      <c r="N30" s="185" t="s">
        <v>256</v>
      </c>
      <c r="P30" s="185" t="s">
        <v>270</v>
      </c>
      <c r="Q30" s="185" t="s">
        <v>252</v>
      </c>
      <c r="R30" s="185" t="s">
        <v>257</v>
      </c>
      <c r="S30" s="185" t="s">
        <v>258</v>
      </c>
      <c r="T30" s="185" t="s">
        <v>259</v>
      </c>
      <c r="U30" s="185" t="s">
        <v>260</v>
      </c>
      <c r="V30" s="185" t="s">
        <v>109</v>
      </c>
    </row>
    <row r="31" spans="2:22" ht="18.600000000000001" thickBot="1">
      <c r="B31" s="187"/>
      <c r="C31" s="187"/>
      <c r="D31" s="187"/>
      <c r="E31" s="187"/>
      <c r="F31" s="187"/>
      <c r="G31" s="187"/>
      <c r="I31" s="187"/>
      <c r="J31" s="187"/>
      <c r="K31" s="187"/>
      <c r="L31" s="187"/>
      <c r="M31" s="187"/>
      <c r="N31" s="187"/>
      <c r="P31" s="187"/>
      <c r="Q31" s="187"/>
      <c r="R31" s="187"/>
      <c r="S31" s="187"/>
      <c r="T31" s="187"/>
      <c r="U31" s="187"/>
      <c r="V31" s="187"/>
    </row>
    <row r="32" spans="2:22" ht="18.600000000000001" thickBot="1">
      <c r="B32" s="187"/>
      <c r="C32" s="187"/>
      <c r="D32" s="187"/>
      <c r="E32" s="187"/>
      <c r="F32" s="187"/>
      <c r="G32" s="187"/>
      <c r="I32" s="187"/>
      <c r="J32" s="187"/>
      <c r="K32" s="187"/>
      <c r="L32" s="187"/>
      <c r="M32" s="187"/>
      <c r="N32" s="187"/>
      <c r="P32" s="187"/>
      <c r="Q32" s="187"/>
      <c r="R32" s="187"/>
      <c r="S32" s="187"/>
      <c r="T32" s="187"/>
      <c r="U32" s="187"/>
      <c r="V32" s="187"/>
    </row>
    <row r="33" spans="2:22" ht="18.600000000000001" thickBot="1">
      <c r="B33" s="178" t="s">
        <v>206</v>
      </c>
      <c r="C33" s="179">
        <f>SUM(C31:C32)</f>
        <v>0</v>
      </c>
      <c r="D33" s="178"/>
      <c r="E33" s="179"/>
      <c r="F33" s="178"/>
      <c r="G33" s="178"/>
      <c r="I33" s="178" t="s">
        <v>206</v>
      </c>
      <c r="J33" s="179">
        <f>SUM(J31:J32)</f>
        <v>0</v>
      </c>
      <c r="K33" s="178"/>
      <c r="L33" s="179"/>
      <c r="M33" s="178"/>
      <c r="N33" s="178"/>
      <c r="P33" s="178" t="s">
        <v>206</v>
      </c>
      <c r="Q33" s="179">
        <f>SUM(Q31:Q32)</f>
        <v>0</v>
      </c>
      <c r="R33" s="179">
        <f>SUM(R31:R32)</f>
        <v>0</v>
      </c>
      <c r="S33" s="194"/>
      <c r="T33" s="179"/>
      <c r="U33" s="194"/>
      <c r="V33" s="179"/>
    </row>
    <row r="34" spans="2:22">
      <c r="B34" s="196"/>
      <c r="C34" s="197"/>
      <c r="D34" s="198"/>
      <c r="E34" s="197"/>
      <c r="F34" s="197"/>
      <c r="G34" s="197"/>
      <c r="H34" s="197"/>
      <c r="I34" s="197"/>
      <c r="J34" s="197"/>
      <c r="K34" s="197"/>
      <c r="L34" s="197"/>
    </row>
    <row r="35" spans="2:22">
      <c r="B35" s="168"/>
    </row>
    <row r="36" spans="2:22">
      <c r="B36" s="168"/>
    </row>
    <row r="37" spans="2:22">
      <c r="B37" s="168"/>
    </row>
    <row r="38" spans="2:22">
      <c r="B38" s="168"/>
    </row>
    <row r="39" spans="2:22">
      <c r="B39" s="168"/>
    </row>
    <row r="40" spans="2:22">
      <c r="B40" s="168"/>
    </row>
    <row r="41" spans="2:22">
      <c r="B41" s="168"/>
    </row>
    <row r="42" spans="2:22">
      <c r="B42" s="168"/>
    </row>
    <row r="43" spans="2:22">
      <c r="B43" s="168"/>
    </row>
  </sheetData>
  <mergeCells count="16">
    <mergeCell ref="B2:S2"/>
    <mergeCell ref="B4:G4"/>
    <mergeCell ref="I4:N4"/>
    <mergeCell ref="P4:V4"/>
    <mergeCell ref="B6:G6"/>
    <mergeCell ref="I6:N6"/>
    <mergeCell ref="P6:V6"/>
    <mergeCell ref="B29:G29"/>
    <mergeCell ref="I29:N29"/>
    <mergeCell ref="P29:U29"/>
    <mergeCell ref="B14:E14"/>
    <mergeCell ref="I14:L14"/>
    <mergeCell ref="P14:S14"/>
    <mergeCell ref="B21:G21"/>
    <mergeCell ref="I21:N21"/>
    <mergeCell ref="P21:U2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X26"/>
  <sheetViews>
    <sheetView zoomScale="80" zoomScaleNormal="80" workbookViewId="0">
      <pane ySplit="4" topLeftCell="A5" activePane="bottomLeft" state="frozen"/>
      <selection activeCell="L10" sqref="L10"/>
      <selection pane="bottomLeft" activeCell="B2" sqref="B2:U2"/>
    </sheetView>
  </sheetViews>
  <sheetFormatPr defaultColWidth="8.77734375" defaultRowHeight="18"/>
  <cols>
    <col min="1" max="1" width="6.33203125" style="15" customWidth="1"/>
    <col min="2" max="8" width="20.44140625" style="15" customWidth="1"/>
    <col min="9" max="9" width="7" style="15" customWidth="1"/>
    <col min="10" max="18" width="20.44140625" style="15" customWidth="1"/>
    <col min="19" max="16384" width="8.77734375" style="15"/>
  </cols>
  <sheetData>
    <row r="2" spans="2:24" ht="27">
      <c r="B2" s="377" t="s">
        <v>272</v>
      </c>
      <c r="C2" s="377"/>
      <c r="D2" s="377"/>
      <c r="E2" s="377"/>
      <c r="F2" s="377"/>
      <c r="G2" s="377"/>
      <c r="H2" s="377"/>
      <c r="I2" s="377"/>
      <c r="J2" s="377"/>
      <c r="K2" s="377"/>
      <c r="L2" s="377"/>
      <c r="M2" s="377"/>
      <c r="N2" s="377"/>
      <c r="O2" s="377"/>
      <c r="P2" s="377"/>
      <c r="Q2" s="377"/>
      <c r="R2" s="377"/>
      <c r="S2" s="377"/>
      <c r="T2" s="377"/>
      <c r="U2" s="377"/>
    </row>
    <row r="4" spans="2:24">
      <c r="B4" s="378" t="s">
        <v>22</v>
      </c>
      <c r="C4" s="378"/>
      <c r="D4" s="378"/>
      <c r="E4" s="378"/>
      <c r="F4" s="378"/>
      <c r="G4" s="378"/>
      <c r="H4" s="378"/>
      <c r="J4" s="378" t="s">
        <v>190</v>
      </c>
      <c r="K4" s="378"/>
      <c r="L4" s="378"/>
      <c r="M4" s="378"/>
      <c r="N4" s="378"/>
      <c r="O4" s="378"/>
      <c r="P4" s="378"/>
      <c r="R4" s="378" t="s">
        <v>190</v>
      </c>
      <c r="S4" s="378"/>
      <c r="T4" s="378"/>
      <c r="U4" s="378"/>
      <c r="V4" s="378"/>
      <c r="W4" s="378"/>
      <c r="X4" s="378"/>
    </row>
    <row r="6" spans="2:24">
      <c r="B6" s="387" t="s">
        <v>273</v>
      </c>
      <c r="C6" s="387"/>
      <c r="D6" s="387"/>
      <c r="E6" s="387"/>
      <c r="F6" s="387"/>
      <c r="G6" s="387"/>
      <c r="H6" s="387"/>
      <c r="J6" s="387" t="s">
        <v>273</v>
      </c>
      <c r="K6" s="387"/>
      <c r="L6" s="387"/>
      <c r="M6" s="387"/>
      <c r="N6" s="387"/>
      <c r="O6" s="387"/>
      <c r="P6" s="387"/>
    </row>
    <row r="7" spans="2:24" ht="76.95" customHeight="1">
      <c r="B7" s="38" t="s">
        <v>45</v>
      </c>
      <c r="C7" s="43" t="s">
        <v>274</v>
      </c>
      <c r="D7" s="47" t="s">
        <v>275</v>
      </c>
      <c r="E7" s="31" t="s">
        <v>276</v>
      </c>
      <c r="F7" s="33" t="s">
        <v>277</v>
      </c>
      <c r="G7" s="34" t="s">
        <v>278</v>
      </c>
      <c r="H7" s="35" t="s">
        <v>279</v>
      </c>
      <c r="J7" s="38" t="s">
        <v>45</v>
      </c>
      <c r="K7" s="43" t="s">
        <v>274</v>
      </c>
      <c r="L7" s="47" t="s">
        <v>280</v>
      </c>
      <c r="M7" s="31" t="s">
        <v>90</v>
      </c>
      <c r="N7" s="33" t="s">
        <v>281</v>
      </c>
      <c r="O7" s="34" t="s">
        <v>282</v>
      </c>
      <c r="P7" s="35" t="s">
        <v>283</v>
      </c>
    </row>
    <row r="8" spans="2:24">
      <c r="B8" s="76" t="s">
        <v>121</v>
      </c>
      <c r="C8" s="79" t="s">
        <v>121</v>
      </c>
      <c r="D8" s="82" t="s">
        <v>121</v>
      </c>
      <c r="E8" s="69" t="s">
        <v>121</v>
      </c>
      <c r="F8" s="199" t="s">
        <v>121</v>
      </c>
      <c r="G8" s="200" t="s">
        <v>121</v>
      </c>
      <c r="H8" s="72" t="s">
        <v>121</v>
      </c>
      <c r="J8" s="76" t="s">
        <v>121</v>
      </c>
      <c r="K8" s="79" t="s">
        <v>121</v>
      </c>
      <c r="L8" s="82" t="s">
        <v>121</v>
      </c>
      <c r="M8" s="69" t="s">
        <v>121</v>
      </c>
      <c r="N8" s="199" t="s">
        <v>121</v>
      </c>
      <c r="O8" s="200" t="s">
        <v>121</v>
      </c>
      <c r="P8" s="72" t="s">
        <v>121</v>
      </c>
    </row>
    <row r="9" spans="2:24">
      <c r="B9" s="201"/>
      <c r="C9" s="201"/>
      <c r="D9" s="201"/>
      <c r="E9" s="201"/>
      <c r="F9" s="201"/>
      <c r="G9" s="201"/>
      <c r="H9" s="201"/>
      <c r="J9" s="201"/>
      <c r="K9" s="201"/>
      <c r="L9" s="201"/>
      <c r="M9" s="201"/>
      <c r="N9" s="201"/>
      <c r="O9" s="201"/>
      <c r="P9" s="201"/>
    </row>
    <row r="12" spans="2:24">
      <c r="B12" s="387" t="s">
        <v>284</v>
      </c>
      <c r="C12" s="387"/>
      <c r="D12" s="387"/>
      <c r="E12" s="387"/>
      <c r="F12" s="387"/>
      <c r="G12" s="387"/>
      <c r="H12" s="387"/>
      <c r="J12" s="387" t="s">
        <v>284</v>
      </c>
      <c r="K12" s="387"/>
      <c r="L12" s="387"/>
      <c r="M12" s="387"/>
      <c r="N12" s="387"/>
    </row>
    <row r="13" spans="2:24">
      <c r="B13" s="388" t="s">
        <v>285</v>
      </c>
      <c r="C13" s="389" t="s">
        <v>286</v>
      </c>
      <c r="D13" s="389"/>
      <c r="E13" s="390"/>
      <c r="F13" s="200" t="s">
        <v>287</v>
      </c>
      <c r="G13" s="391" t="s">
        <v>288</v>
      </c>
      <c r="H13" s="392"/>
      <c r="J13" s="389" t="s">
        <v>286</v>
      </c>
      <c r="K13" s="390"/>
      <c r="L13" s="200" t="s">
        <v>287</v>
      </c>
      <c r="M13" s="391" t="s">
        <v>288</v>
      </c>
      <c r="N13" s="392"/>
    </row>
    <row r="14" spans="2:24" ht="36">
      <c r="B14" s="389"/>
      <c r="C14" s="202" t="s">
        <v>289</v>
      </c>
      <c r="D14" s="393" t="s">
        <v>290</v>
      </c>
      <c r="E14" s="394"/>
      <c r="F14" s="34" t="s">
        <v>291</v>
      </c>
      <c r="G14" s="35" t="s">
        <v>292</v>
      </c>
      <c r="H14" s="35" t="s">
        <v>293</v>
      </c>
      <c r="J14" s="203" t="s">
        <v>294</v>
      </c>
      <c r="K14" s="204" t="s">
        <v>295</v>
      </c>
      <c r="L14" s="34" t="s">
        <v>296</v>
      </c>
      <c r="M14" s="35" t="s">
        <v>297</v>
      </c>
      <c r="N14" s="35" t="s">
        <v>298</v>
      </c>
    </row>
    <row r="15" spans="2:24">
      <c r="B15" s="205">
        <v>0.2</v>
      </c>
      <c r="C15" s="206"/>
      <c r="D15" s="206" t="s">
        <v>123</v>
      </c>
      <c r="E15" s="45" t="s">
        <v>124</v>
      </c>
      <c r="F15" s="71" t="s">
        <v>125</v>
      </c>
      <c r="G15" s="72" t="s">
        <v>125</v>
      </c>
      <c r="H15" s="72" t="s">
        <v>125</v>
      </c>
      <c r="J15" s="80" t="s">
        <v>125</v>
      </c>
      <c r="K15" s="80" t="s">
        <v>125</v>
      </c>
      <c r="L15" s="200" t="s">
        <v>125</v>
      </c>
      <c r="M15" s="72" t="s">
        <v>125</v>
      </c>
      <c r="N15" s="72" t="s">
        <v>125</v>
      </c>
    </row>
    <row r="16" spans="2:24">
      <c r="B16" s="201" t="s">
        <v>299</v>
      </c>
      <c r="C16" s="207"/>
      <c r="D16" s="207"/>
      <c r="E16" s="207"/>
      <c r="F16" s="201"/>
      <c r="G16" s="201"/>
      <c r="H16" s="201"/>
      <c r="J16" s="201"/>
      <c r="K16" s="201"/>
      <c r="L16" s="201"/>
      <c r="M16" s="201"/>
      <c r="N16" s="201"/>
    </row>
    <row r="17" spans="2:15">
      <c r="B17" s="201" t="s">
        <v>300</v>
      </c>
      <c r="C17" s="207"/>
      <c r="D17" s="207"/>
      <c r="E17" s="207"/>
      <c r="F17" s="201"/>
      <c r="G17" s="201"/>
      <c r="H17" s="201"/>
      <c r="J17" s="201"/>
      <c r="K17" s="201"/>
      <c r="L17" s="201"/>
      <c r="M17" s="201"/>
      <c r="N17" s="201"/>
    </row>
    <row r="19" spans="2:15" ht="27">
      <c r="B19" s="384"/>
      <c r="C19" s="384"/>
      <c r="D19" s="384"/>
      <c r="E19" s="384"/>
      <c r="F19" s="384"/>
      <c r="G19" s="384"/>
      <c r="H19" s="384"/>
      <c r="I19" s="384"/>
      <c r="J19" s="384"/>
      <c r="K19" s="384"/>
      <c r="L19" s="384"/>
      <c r="M19" s="384"/>
      <c r="N19" s="384"/>
      <c r="O19" s="384"/>
    </row>
    <row r="20" spans="2:15" ht="18.600000000000001" thickBot="1">
      <c r="B20" s="379" t="s">
        <v>301</v>
      </c>
      <c r="C20" s="379"/>
      <c r="D20" s="379"/>
      <c r="E20" s="379"/>
      <c r="J20" s="379" t="s">
        <v>301</v>
      </c>
      <c r="K20" s="379"/>
      <c r="L20" s="379"/>
      <c r="M20" s="379"/>
    </row>
    <row r="21" spans="2:15" ht="67.05" customHeight="1">
      <c r="B21" s="374" t="s">
        <v>238</v>
      </c>
      <c r="C21" s="169" t="s">
        <v>302</v>
      </c>
      <c r="D21" s="169" t="s">
        <v>303</v>
      </c>
      <c r="E21" s="385" t="s">
        <v>304</v>
      </c>
      <c r="J21" s="374" t="s">
        <v>238</v>
      </c>
      <c r="K21" s="169" t="s">
        <v>302</v>
      </c>
      <c r="L21" s="169" t="s">
        <v>305</v>
      </c>
      <c r="M21" s="385" t="s">
        <v>306</v>
      </c>
    </row>
    <row r="22" spans="2:15" ht="54.45" customHeight="1" thickBot="1">
      <c r="B22" s="375"/>
      <c r="C22" s="171" t="s">
        <v>198</v>
      </c>
      <c r="D22" s="171" t="s">
        <v>198</v>
      </c>
      <c r="E22" s="386"/>
      <c r="J22" s="375"/>
      <c r="K22" s="171" t="s">
        <v>198</v>
      </c>
      <c r="L22" s="171" t="s">
        <v>198</v>
      </c>
      <c r="M22" s="386"/>
    </row>
    <row r="23" spans="2:15" ht="18.600000000000001" thickBot="1">
      <c r="B23" s="176"/>
      <c r="C23" s="174"/>
      <c r="D23" s="174"/>
      <c r="E23" s="175" t="e">
        <f>D23/C23</f>
        <v>#DIV/0!</v>
      </c>
      <c r="J23" s="176"/>
      <c r="K23" s="174"/>
      <c r="L23" s="174"/>
      <c r="M23" s="175" t="e">
        <f>L23/K23</f>
        <v>#DIV/0!</v>
      </c>
    </row>
    <row r="24" spans="2:15" ht="18.600000000000001" thickBot="1">
      <c r="B24" s="176"/>
      <c r="C24" s="174"/>
      <c r="D24" s="174"/>
      <c r="E24" s="175" t="e">
        <f>D24/C24</f>
        <v>#DIV/0!</v>
      </c>
      <c r="J24" s="176"/>
      <c r="K24" s="174"/>
      <c r="L24" s="174"/>
      <c r="M24" s="175" t="e">
        <f>L24/K24</f>
        <v>#DIV/0!</v>
      </c>
    </row>
    <row r="25" spans="2:15" ht="18.600000000000001" thickBot="1">
      <c r="B25" s="208" t="s">
        <v>307</v>
      </c>
      <c r="C25" s="174"/>
      <c r="D25" s="174"/>
      <c r="E25" s="175" t="e">
        <f>D25/C25</f>
        <v>#DIV/0!</v>
      </c>
      <c r="J25" s="208" t="s">
        <v>307</v>
      </c>
      <c r="K25" s="174"/>
      <c r="L25" s="174"/>
      <c r="M25" s="175" t="e">
        <f>L25/K25</f>
        <v>#DIV/0!</v>
      </c>
    </row>
    <row r="26" spans="2:15" ht="18.600000000000001" thickBot="1">
      <c r="B26" s="178" t="s">
        <v>206</v>
      </c>
      <c r="C26" s="179">
        <f>SUM(C23:C25)</f>
        <v>0</v>
      </c>
      <c r="D26" s="179">
        <f>SUM(D23:D25)</f>
        <v>0</v>
      </c>
      <c r="E26" s="175" t="e">
        <f>D26/C26</f>
        <v>#DIV/0!</v>
      </c>
      <c r="J26" s="178" t="s">
        <v>206</v>
      </c>
      <c r="K26" s="179">
        <f>SUM(K23:K25)</f>
        <v>0</v>
      </c>
      <c r="L26" s="179">
        <f>SUM(L23:L25)</f>
        <v>0</v>
      </c>
      <c r="M26" s="175" t="e">
        <f>L26/K26</f>
        <v>#DIV/0!</v>
      </c>
    </row>
  </sheetData>
  <mergeCells count="21">
    <mergeCell ref="B2:U2"/>
    <mergeCell ref="B4:H4"/>
    <mergeCell ref="J4:P4"/>
    <mergeCell ref="R4:X4"/>
    <mergeCell ref="B6:H6"/>
    <mergeCell ref="J6:P6"/>
    <mergeCell ref="B12:H12"/>
    <mergeCell ref="J12:N12"/>
    <mergeCell ref="B13:B14"/>
    <mergeCell ref="C13:E13"/>
    <mergeCell ref="G13:H13"/>
    <mergeCell ref="J13:K13"/>
    <mergeCell ref="M13:N13"/>
    <mergeCell ref="D14:E14"/>
    <mergeCell ref="B19:O19"/>
    <mergeCell ref="B20:E20"/>
    <mergeCell ref="J20:M20"/>
    <mergeCell ref="B21:B22"/>
    <mergeCell ref="E21:E22"/>
    <mergeCell ref="J21:J22"/>
    <mergeCell ref="M21:M22"/>
  </mergeCells>
  <conditionalFormatting sqref="C16:C17">
    <cfRule type="cellIs" dxfId="4" priority="2" operator="between">
      <formula>0.2</formula>
      <formula>0.4</formula>
    </cfRule>
    <cfRule type="cellIs" dxfId="3" priority="3" operator="greaterThan">
      <formula>0.4</formula>
    </cfRule>
  </conditionalFormatting>
  <conditionalFormatting sqref="D16:D17">
    <cfRule type="cellIs" dxfId="2" priority="4" operator="greaterThan">
      <formula>0.1</formula>
    </cfRule>
  </conditionalFormatting>
  <conditionalFormatting sqref="E16:E17">
    <cfRule type="cellIs" dxfId="1" priority="1" operator="greaterThan">
      <formula>0.3</formula>
    </cfRule>
    <cfRule type="cellIs" dxfId="0" priority="5" operator="between">
      <formula>0.1</formula>
      <formula>0.3</formula>
    </cfRule>
  </conditionalFormatting>
  <pageMargins left="0.7" right="0.7" top="0.75" bottom="0.75" header="0.3" footer="0.3"/>
  <pageSetup paperSize="8"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83"/>
  <sheetViews>
    <sheetView view="pageBreakPreview" zoomScale="70" zoomScaleNormal="100" zoomScaleSheetLayoutView="70" workbookViewId="0">
      <selection activeCell="B2" sqref="B2:K2"/>
    </sheetView>
  </sheetViews>
  <sheetFormatPr defaultColWidth="8.77734375" defaultRowHeight="18"/>
  <cols>
    <col min="1" max="1" width="8.77734375" style="15"/>
    <col min="2" max="2" width="31.77734375" style="15" customWidth="1"/>
    <col min="3" max="3" width="28.77734375" style="15" bestFit="1" customWidth="1"/>
    <col min="4" max="4" width="17.44140625" style="15" customWidth="1"/>
    <col min="5" max="5" width="25.44140625" style="15" customWidth="1"/>
    <col min="6" max="6" width="5.44140625" style="15" customWidth="1"/>
    <col min="7" max="7" width="23.109375" style="15" customWidth="1"/>
    <col min="8" max="8" width="12.44140625" style="15" bestFit="1" customWidth="1"/>
    <col min="9" max="9" width="39.109375" style="15" customWidth="1"/>
    <col min="10" max="10" width="14.44140625" style="15" bestFit="1" customWidth="1"/>
    <col min="11" max="16384" width="8.77734375" style="15"/>
  </cols>
  <sheetData>
    <row r="2" spans="2:11" ht="35.4">
      <c r="B2" s="397" t="s">
        <v>308</v>
      </c>
      <c r="C2" s="397"/>
      <c r="D2" s="397"/>
      <c r="E2" s="397"/>
      <c r="F2" s="397"/>
      <c r="G2" s="397"/>
      <c r="H2" s="397"/>
      <c r="I2" s="397"/>
      <c r="J2" s="397"/>
      <c r="K2" s="397"/>
    </row>
    <row r="5" spans="2:11">
      <c r="B5" s="209" t="s">
        <v>309</v>
      </c>
      <c r="C5" s="152"/>
      <c r="E5" s="387" t="s">
        <v>310</v>
      </c>
      <c r="F5" s="387"/>
      <c r="G5" s="387"/>
    </row>
    <row r="6" spans="2:11">
      <c r="B6" s="209"/>
    </row>
    <row r="7" spans="2:11">
      <c r="B7" s="209" t="s">
        <v>311</v>
      </c>
      <c r="C7" s="152"/>
      <c r="E7" s="209" t="s">
        <v>312</v>
      </c>
      <c r="G7" s="152"/>
      <c r="I7" s="209" t="s">
        <v>313</v>
      </c>
      <c r="J7" s="152"/>
    </row>
    <row r="8" spans="2:11">
      <c r="B8" s="209"/>
      <c r="E8" s="209"/>
      <c r="I8" s="209"/>
    </row>
    <row r="9" spans="2:11">
      <c r="B9" s="209" t="s">
        <v>314</v>
      </c>
      <c r="C9" s="152"/>
      <c r="E9" s="209" t="s">
        <v>315</v>
      </c>
      <c r="G9" s="152"/>
      <c r="I9" s="209" t="s">
        <v>316</v>
      </c>
      <c r="J9" s="152"/>
    </row>
    <row r="10" spans="2:11">
      <c r="B10" s="209"/>
      <c r="E10" s="209"/>
      <c r="I10" s="209"/>
    </row>
    <row r="11" spans="2:11">
      <c r="B11" s="209" t="s">
        <v>317</v>
      </c>
      <c r="C11" s="152"/>
      <c r="E11" s="209" t="s">
        <v>318</v>
      </c>
      <c r="G11" s="152"/>
      <c r="I11" s="209" t="s">
        <v>319</v>
      </c>
      <c r="J11" s="152"/>
    </row>
    <row r="13" spans="2:11" ht="27">
      <c r="B13" s="398" t="s">
        <v>188</v>
      </c>
      <c r="C13" s="398"/>
      <c r="D13" s="398"/>
      <c r="E13" s="398"/>
      <c r="F13" s="398"/>
      <c r="G13" s="398"/>
      <c r="H13" s="398"/>
      <c r="I13" s="398"/>
      <c r="J13" s="398"/>
      <c r="K13" s="398"/>
    </row>
    <row r="14" spans="2:11" ht="18.600000000000001" thickBot="1"/>
    <row r="15" spans="2:11" ht="55.8" thickBot="1">
      <c r="B15" s="210" t="s">
        <v>320</v>
      </c>
      <c r="C15" s="210" t="s">
        <v>321</v>
      </c>
      <c r="D15" s="210" t="s">
        <v>322</v>
      </c>
      <c r="E15" s="210" t="s">
        <v>323</v>
      </c>
      <c r="G15" s="395" t="s">
        <v>324</v>
      </c>
      <c r="H15" s="395"/>
      <c r="I15" s="395"/>
      <c r="J15" s="395"/>
    </row>
    <row r="16" spans="2:11" ht="18.600000000000001" thickBot="1">
      <c r="B16" s="211" t="s">
        <v>325</v>
      </c>
      <c r="C16" s="177">
        <f>'PPGRCD-Quadro 1 e 2'!C15</f>
        <v>0</v>
      </c>
      <c r="D16" s="177">
        <f>'PPGRCD-Quadro 1 e 2'!D15</f>
        <v>0</v>
      </c>
      <c r="E16" s="212" t="e">
        <f>'PPGRCD-Quadro 1 e 2'!E15</f>
        <v>#DIV/0!</v>
      </c>
      <c r="G16" s="395"/>
      <c r="H16" s="395"/>
      <c r="I16" s="395"/>
      <c r="J16" s="395"/>
    </row>
    <row r="17" spans="2:11" ht="28.2" thickBot="1">
      <c r="B17" s="213" t="s">
        <v>326</v>
      </c>
      <c r="C17" s="214">
        <f>'PPGRCD-Quadro 1 e 2'!H15</f>
        <v>0</v>
      </c>
      <c r="D17" s="214">
        <f>'PPGRCD-Quadro 1 e 2'!I15</f>
        <v>0</v>
      </c>
      <c r="E17" s="215" t="e">
        <f>'PPGRCD-Quadro 1 e 2'!J15</f>
        <v>#DIV/0!</v>
      </c>
      <c r="G17" s="395"/>
      <c r="H17" s="395"/>
      <c r="I17" s="395"/>
      <c r="J17" s="395"/>
    </row>
    <row r="18" spans="2:11" ht="18.600000000000001" thickBot="1">
      <c r="B18" s="178" t="s">
        <v>327</v>
      </c>
      <c r="C18" s="177">
        <f>'PPGRCD-Quadro 1 e 2'!M15</f>
        <v>0</v>
      </c>
      <c r="D18" s="177">
        <f>'PPGRCD-Quadro 1 e 2'!N15</f>
        <v>0</v>
      </c>
      <c r="E18" s="212" t="e">
        <f>'PPGRCD-Quadro 1 e 2'!O15</f>
        <v>#DIV/0!</v>
      </c>
      <c r="G18" s="395"/>
      <c r="H18" s="395"/>
      <c r="I18" s="395"/>
      <c r="J18" s="395"/>
    </row>
    <row r="19" spans="2:11" ht="28.2" thickBot="1">
      <c r="B19" s="178" t="s">
        <v>328</v>
      </c>
      <c r="C19" s="177">
        <f>C16-C18</f>
        <v>0</v>
      </c>
      <c r="D19" s="177">
        <f>D16-D18</f>
        <v>0</v>
      </c>
      <c r="E19" s="177" t="e">
        <f>E16-E18</f>
        <v>#DIV/0!</v>
      </c>
      <c r="G19" s="395"/>
      <c r="H19" s="395"/>
      <c r="I19" s="395"/>
      <c r="J19" s="395"/>
    </row>
    <row r="20" spans="2:11" ht="18.600000000000001" thickBot="1"/>
    <row r="21" spans="2:11" ht="28.2" thickBot="1">
      <c r="B21" s="210" t="s">
        <v>320</v>
      </c>
      <c r="C21" s="210" t="s">
        <v>329</v>
      </c>
      <c r="D21" s="210" t="s">
        <v>330</v>
      </c>
      <c r="E21" s="210" t="s">
        <v>331</v>
      </c>
      <c r="G21" s="395" t="s">
        <v>324</v>
      </c>
      <c r="H21" s="395"/>
      <c r="I21" s="395"/>
      <c r="J21" s="395"/>
    </row>
    <row r="22" spans="2:11" ht="18.600000000000001" thickBot="1">
      <c r="B22" s="211" t="s">
        <v>325</v>
      </c>
      <c r="C22" s="177">
        <f>'PPGRCD-Quadro 1 e 2'!C22</f>
        <v>0</v>
      </c>
      <c r="D22" s="177">
        <f>'PPGRCD-Quadro 1 e 2'!D22</f>
        <v>0</v>
      </c>
      <c r="E22" s="177">
        <f>'PPGRCD-Quadro 1 e 2'!E22</f>
        <v>0</v>
      </c>
      <c r="G22" s="395"/>
      <c r="H22" s="395"/>
      <c r="I22" s="395"/>
      <c r="J22" s="395"/>
    </row>
    <row r="23" spans="2:11" ht="28.2" thickBot="1">
      <c r="B23" s="213" t="s">
        <v>326</v>
      </c>
      <c r="C23" s="214" t="e">
        <f>'PPGRCD-Quadro 1 e 2'!H22</f>
        <v>#REF!</v>
      </c>
      <c r="D23" s="214" t="e">
        <f>'PPGRCD-Quadro 1 e 2'!I22</f>
        <v>#REF!</v>
      </c>
      <c r="E23" s="214" t="e">
        <f>'PPGRCD-Quadro 1 e 2'!J22</f>
        <v>#REF!</v>
      </c>
      <c r="G23" s="395"/>
      <c r="H23" s="395"/>
      <c r="I23" s="395"/>
      <c r="J23" s="395"/>
    </row>
    <row r="24" spans="2:11" ht="18.600000000000001" thickBot="1">
      <c r="B24" s="178" t="s">
        <v>327</v>
      </c>
      <c r="C24" s="177" t="e">
        <f>'PPGRCD-Quadro 1 e 2'!M22</f>
        <v>#REF!</v>
      </c>
      <c r="D24" s="177" t="e">
        <f>'PPGRCD-Quadro 1 e 2'!N22</f>
        <v>#REF!</v>
      </c>
      <c r="E24" s="177" t="e">
        <f>'PPGRCD-Quadro 1 e 2'!O22</f>
        <v>#REF!</v>
      </c>
      <c r="G24" s="395"/>
      <c r="H24" s="395"/>
      <c r="I24" s="395"/>
      <c r="J24" s="395"/>
    </row>
    <row r="25" spans="2:11" ht="28.2" thickBot="1">
      <c r="B25" s="178" t="s">
        <v>328</v>
      </c>
      <c r="C25" s="177" t="e">
        <f>C22-C24</f>
        <v>#REF!</v>
      </c>
      <c r="D25" s="177" t="e">
        <f>D22-D24</f>
        <v>#REF!</v>
      </c>
      <c r="E25" s="177" t="e">
        <f>E22-E24</f>
        <v>#REF!</v>
      </c>
      <c r="G25" s="395"/>
      <c r="H25" s="395"/>
      <c r="I25" s="395"/>
      <c r="J25" s="395"/>
    </row>
    <row r="28" spans="2:11" ht="27">
      <c r="B28" s="396" t="s">
        <v>216</v>
      </c>
      <c r="C28" s="396"/>
      <c r="D28" s="396"/>
      <c r="E28" s="396"/>
      <c r="F28" s="396"/>
      <c r="G28" s="396"/>
      <c r="H28" s="396"/>
      <c r="I28" s="396"/>
      <c r="J28" s="396"/>
      <c r="K28" s="396"/>
    </row>
    <row r="29" spans="2:11" ht="18.600000000000001" thickBot="1"/>
    <row r="30" spans="2:11" ht="42" thickBot="1">
      <c r="B30" s="210" t="s">
        <v>320</v>
      </c>
      <c r="C30" s="186" t="s">
        <v>332</v>
      </c>
      <c r="E30" s="216"/>
      <c r="F30" s="216"/>
      <c r="G30" s="395" t="s">
        <v>324</v>
      </c>
      <c r="H30" s="395"/>
      <c r="I30" s="395"/>
      <c r="J30" s="395"/>
    </row>
    <row r="31" spans="2:11" ht="18.600000000000001" thickBot="1">
      <c r="B31" s="211" t="s">
        <v>325</v>
      </c>
      <c r="C31" s="174"/>
      <c r="E31" s="217"/>
      <c r="F31" s="217"/>
      <c r="G31" s="395"/>
      <c r="H31" s="395"/>
      <c r="I31" s="395"/>
      <c r="J31" s="395"/>
    </row>
    <row r="32" spans="2:11" ht="28.2" thickBot="1">
      <c r="B32" s="213" t="s">
        <v>326</v>
      </c>
      <c r="C32" s="174"/>
      <c r="E32" s="217"/>
      <c r="F32" s="217"/>
      <c r="G32" s="395"/>
      <c r="H32" s="395"/>
      <c r="I32" s="395"/>
      <c r="J32" s="395"/>
    </row>
    <row r="33" spans="2:11" ht="18.600000000000001" thickBot="1">
      <c r="B33" s="178" t="s">
        <v>327</v>
      </c>
      <c r="C33" s="174"/>
      <c r="E33" s="217"/>
      <c r="F33" s="217"/>
      <c r="G33" s="395"/>
      <c r="H33" s="395"/>
      <c r="I33" s="395"/>
      <c r="J33" s="395"/>
    </row>
    <row r="34" spans="2:11" ht="28.2" thickBot="1">
      <c r="B34" s="178" t="s">
        <v>328</v>
      </c>
      <c r="C34" s="177">
        <f>C31-C33</f>
        <v>0</v>
      </c>
      <c r="E34" s="217"/>
      <c r="F34" s="217"/>
      <c r="G34" s="395"/>
      <c r="H34" s="395"/>
      <c r="I34" s="395"/>
      <c r="J34" s="395"/>
    </row>
    <row r="35" spans="2:11">
      <c r="B35" s="218" t="s">
        <v>333</v>
      </c>
      <c r="C35" s="217"/>
      <c r="E35" s="217"/>
      <c r="F35" s="217"/>
    </row>
    <row r="37" spans="2:11" ht="27">
      <c r="B37" s="396" t="s">
        <v>227</v>
      </c>
      <c r="C37" s="396"/>
      <c r="D37" s="396"/>
      <c r="E37" s="396"/>
      <c r="F37" s="396"/>
      <c r="G37" s="396"/>
      <c r="H37" s="396"/>
      <c r="I37" s="396"/>
      <c r="J37" s="396"/>
      <c r="K37" s="396"/>
    </row>
    <row r="38" spans="2:11" ht="18.600000000000001" thickBot="1"/>
    <row r="39" spans="2:11" ht="54.45" customHeight="1" thickBot="1">
      <c r="B39" s="210" t="s">
        <v>320</v>
      </c>
      <c r="C39" s="186" t="s">
        <v>334</v>
      </c>
      <c r="D39" s="186" t="s">
        <v>335</v>
      </c>
      <c r="E39" s="186" t="s">
        <v>233</v>
      </c>
      <c r="G39" s="395" t="s">
        <v>324</v>
      </c>
      <c r="H39" s="395"/>
      <c r="I39" s="395"/>
      <c r="J39" s="395"/>
    </row>
    <row r="40" spans="2:11" ht="18.600000000000001" thickBot="1">
      <c r="B40" s="211" t="s">
        <v>325</v>
      </c>
      <c r="C40" s="174"/>
      <c r="D40" s="174"/>
      <c r="E40" s="174"/>
      <c r="G40" s="395"/>
      <c r="H40" s="395"/>
      <c r="I40" s="395"/>
      <c r="J40" s="395"/>
    </row>
    <row r="41" spans="2:11" ht="28.2" thickBot="1">
      <c r="B41" s="213" t="s">
        <v>326</v>
      </c>
      <c r="C41" s="174"/>
      <c r="D41" s="174"/>
      <c r="E41" s="174"/>
      <c r="G41" s="395"/>
      <c r="H41" s="395"/>
      <c r="I41" s="395"/>
      <c r="J41" s="395"/>
    </row>
    <row r="42" spans="2:11" ht="18.600000000000001" thickBot="1">
      <c r="B42" s="178" t="s">
        <v>327</v>
      </c>
      <c r="C42" s="174"/>
      <c r="D42" s="174"/>
      <c r="E42" s="174"/>
      <c r="G42" s="395"/>
      <c r="H42" s="395"/>
      <c r="I42" s="395"/>
      <c r="J42" s="395"/>
    </row>
    <row r="43" spans="2:11" ht="28.2" thickBot="1">
      <c r="B43" s="178" t="s">
        <v>328</v>
      </c>
      <c r="C43" s="177">
        <f>C40-C42</f>
        <v>0</v>
      </c>
      <c r="D43" s="177">
        <f>D40-D42</f>
        <v>0</v>
      </c>
      <c r="E43" s="177">
        <f>E40-E42</f>
        <v>0</v>
      </c>
      <c r="G43" s="395"/>
      <c r="H43" s="395"/>
      <c r="I43" s="395"/>
      <c r="J43" s="395"/>
    </row>
    <row r="45" spans="2:11" ht="27">
      <c r="B45" s="396" t="s">
        <v>336</v>
      </c>
      <c r="C45" s="396"/>
      <c r="D45" s="396"/>
      <c r="E45" s="396"/>
      <c r="F45" s="396"/>
      <c r="G45" s="396"/>
      <c r="H45" s="396"/>
      <c r="I45" s="396"/>
      <c r="J45" s="396"/>
      <c r="K45" s="396"/>
    </row>
    <row r="46" spans="2:11" ht="18.600000000000001" thickBot="1"/>
    <row r="47" spans="2:11" ht="69.45" customHeight="1" thickBot="1">
      <c r="B47" s="210" t="s">
        <v>320</v>
      </c>
      <c r="C47" s="186" t="s">
        <v>337</v>
      </c>
      <c r="D47" s="186" t="s">
        <v>338</v>
      </c>
      <c r="E47" s="186" t="s">
        <v>339</v>
      </c>
      <c r="G47" s="395" t="s">
        <v>324</v>
      </c>
      <c r="H47" s="395"/>
      <c r="I47" s="395"/>
      <c r="J47" s="395"/>
    </row>
    <row r="48" spans="2:11" ht="18.600000000000001" thickBot="1">
      <c r="B48" s="211" t="s">
        <v>325</v>
      </c>
      <c r="C48" s="219">
        <f>'PPGRCD-FASE PROJETO'!N6</f>
        <v>391.68088605876261</v>
      </c>
      <c r="D48" s="219">
        <f>'PPGRCD-FASE PROJETO'!L6</f>
        <v>33464.733840410307</v>
      </c>
      <c r="E48" s="175">
        <f>C48/D48</f>
        <v>1.1704288100023337E-2</v>
      </c>
      <c r="G48" s="395"/>
      <c r="H48" s="395"/>
      <c r="I48" s="395"/>
      <c r="J48" s="395"/>
    </row>
    <row r="49" spans="2:11" ht="28.2" thickBot="1">
      <c r="B49" s="213" t="s">
        <v>326</v>
      </c>
      <c r="C49" s="220" t="e">
        <f>#REF!</f>
        <v>#REF!</v>
      </c>
      <c r="D49" s="220" t="e">
        <f>#REF!</f>
        <v>#REF!</v>
      </c>
      <c r="E49" s="221" t="e">
        <f>C49/D49</f>
        <v>#REF!</v>
      </c>
      <c r="G49" s="395"/>
      <c r="H49" s="395"/>
      <c r="I49" s="395"/>
      <c r="J49" s="395"/>
    </row>
    <row r="50" spans="2:11" ht="18.600000000000001" thickBot="1">
      <c r="B50" s="178" t="s">
        <v>327</v>
      </c>
      <c r="C50" s="219" t="e">
        <f>#REF!</f>
        <v>#REF!</v>
      </c>
      <c r="D50" s="219" t="e">
        <f>#REF!</f>
        <v>#REF!</v>
      </c>
      <c r="E50" s="175" t="e">
        <f>C50/D50</f>
        <v>#REF!</v>
      </c>
      <c r="G50" s="395"/>
      <c r="H50" s="395"/>
      <c r="I50" s="395"/>
      <c r="J50" s="395"/>
    </row>
    <row r="51" spans="2:11" ht="28.2" thickBot="1">
      <c r="B51" s="178" t="s">
        <v>328</v>
      </c>
      <c r="C51" s="219" t="e">
        <f>C48-C50</f>
        <v>#REF!</v>
      </c>
      <c r="D51" s="219" t="e">
        <f>D48-D50</f>
        <v>#REF!</v>
      </c>
      <c r="E51" s="175" t="e">
        <f>E48-E50</f>
        <v>#REF!</v>
      </c>
      <c r="G51" s="395"/>
      <c r="H51" s="395"/>
      <c r="I51" s="395"/>
      <c r="J51" s="395"/>
    </row>
    <row r="53" spans="2:11" ht="27">
      <c r="B53" s="396" t="s">
        <v>248</v>
      </c>
      <c r="C53" s="396"/>
      <c r="D53" s="396"/>
      <c r="E53" s="396"/>
      <c r="F53" s="396"/>
      <c r="G53" s="396"/>
      <c r="H53" s="396"/>
      <c r="I53" s="396"/>
      <c r="J53" s="396"/>
      <c r="K53" s="396"/>
    </row>
    <row r="55" spans="2:11">
      <c r="B55" s="387" t="s">
        <v>340</v>
      </c>
      <c r="C55" s="387"/>
      <c r="D55" s="387"/>
      <c r="E55" s="387"/>
      <c r="F55" s="387"/>
      <c r="G55" s="387"/>
      <c r="H55" s="387"/>
      <c r="I55" s="387"/>
      <c r="J55" s="387"/>
    </row>
    <row r="56" spans="2:11" ht="18.600000000000001" thickBot="1"/>
    <row r="57" spans="2:11" ht="42" thickBot="1">
      <c r="B57" s="210" t="s">
        <v>320</v>
      </c>
      <c r="C57" s="186" t="s">
        <v>341</v>
      </c>
      <c r="D57" s="186" t="s">
        <v>342</v>
      </c>
      <c r="E57" s="186" t="s">
        <v>343</v>
      </c>
      <c r="G57" s="395" t="s">
        <v>324</v>
      </c>
      <c r="H57" s="395"/>
      <c r="I57" s="395"/>
      <c r="J57" s="395"/>
    </row>
    <row r="58" spans="2:11" ht="18.600000000000001" thickBot="1">
      <c r="B58" s="211" t="s">
        <v>325</v>
      </c>
      <c r="C58" s="174"/>
      <c r="D58" s="174"/>
      <c r="E58" s="174"/>
      <c r="G58" s="395"/>
      <c r="H58" s="395"/>
      <c r="I58" s="395"/>
      <c r="J58" s="395"/>
    </row>
    <row r="59" spans="2:11" ht="28.2" thickBot="1">
      <c r="B59" s="213" t="s">
        <v>326</v>
      </c>
      <c r="C59" s="174"/>
      <c r="D59" s="174"/>
      <c r="E59" s="174"/>
      <c r="G59" s="395"/>
      <c r="H59" s="395"/>
      <c r="I59" s="395"/>
      <c r="J59" s="395"/>
    </row>
    <row r="60" spans="2:11" ht="18.600000000000001" thickBot="1">
      <c r="B60" s="178" t="s">
        <v>327</v>
      </c>
      <c r="C60" s="174"/>
      <c r="D60" s="174"/>
      <c r="E60" s="174"/>
      <c r="G60" s="395"/>
      <c r="H60" s="395"/>
      <c r="I60" s="395"/>
      <c r="J60" s="395"/>
    </row>
    <row r="61" spans="2:11" ht="28.2" thickBot="1">
      <c r="B61" s="178" t="s">
        <v>328</v>
      </c>
      <c r="C61" s="177">
        <f>C58-C60</f>
        <v>0</v>
      </c>
      <c r="D61" s="177">
        <f>D58-D60</f>
        <v>0</v>
      </c>
      <c r="E61" s="177">
        <f>E58-E60</f>
        <v>0</v>
      </c>
      <c r="G61" s="395"/>
      <c r="H61" s="395"/>
      <c r="I61" s="395"/>
      <c r="J61" s="395"/>
    </row>
    <row r="62" spans="2:11" ht="18.600000000000001" thickBot="1">
      <c r="B62" s="189"/>
      <c r="C62" s="217"/>
      <c r="D62" s="217"/>
      <c r="E62" s="217"/>
      <c r="G62" s="189"/>
      <c r="H62" s="217"/>
      <c r="I62" s="217"/>
      <c r="J62" s="217"/>
    </row>
    <row r="63" spans="2:11" ht="28.2" thickBot="1">
      <c r="B63" s="210" t="s">
        <v>320</v>
      </c>
      <c r="C63" s="186" t="s">
        <v>344</v>
      </c>
      <c r="D63" s="186" t="s">
        <v>345</v>
      </c>
      <c r="E63" s="186" t="s">
        <v>346</v>
      </c>
      <c r="G63" s="395" t="s">
        <v>324</v>
      </c>
      <c r="H63" s="395"/>
      <c r="I63" s="395"/>
      <c r="J63" s="395"/>
    </row>
    <row r="64" spans="2:11" ht="28.2" thickBot="1">
      <c r="B64" s="213" t="s">
        <v>347</v>
      </c>
      <c r="C64" s="174"/>
      <c r="D64" s="174"/>
      <c r="E64" s="174"/>
      <c r="G64" s="395"/>
      <c r="H64" s="395"/>
      <c r="I64" s="395"/>
      <c r="J64" s="395"/>
    </row>
    <row r="65" spans="2:10" ht="28.2" thickBot="1">
      <c r="B65" s="213" t="s">
        <v>326</v>
      </c>
      <c r="C65" s="174"/>
      <c r="D65" s="174"/>
      <c r="E65" s="174"/>
      <c r="G65" s="395"/>
      <c r="H65" s="395"/>
      <c r="I65" s="395"/>
      <c r="J65" s="395"/>
    </row>
    <row r="66" spans="2:10" ht="18.600000000000001" thickBot="1">
      <c r="B66" s="178" t="s">
        <v>327</v>
      </c>
      <c r="C66" s="174"/>
      <c r="D66" s="174"/>
      <c r="E66" s="174"/>
      <c r="G66" s="395"/>
      <c r="H66" s="395"/>
      <c r="I66" s="395"/>
      <c r="J66" s="395"/>
    </row>
    <row r="67" spans="2:10" ht="28.2" thickBot="1">
      <c r="B67" s="213" t="s">
        <v>348</v>
      </c>
      <c r="C67" s="177">
        <f>C64-C66</f>
        <v>0</v>
      </c>
      <c r="D67" s="177">
        <f>D64-D66</f>
        <v>0</v>
      </c>
      <c r="E67" s="177">
        <f>E64-E66</f>
        <v>0</v>
      </c>
      <c r="G67" s="395"/>
      <c r="H67" s="395"/>
      <c r="I67" s="395"/>
      <c r="J67" s="395"/>
    </row>
    <row r="68" spans="2:10">
      <c r="B68" s="189"/>
      <c r="C68" s="217"/>
      <c r="D68" s="217"/>
      <c r="E68" s="217"/>
      <c r="G68" s="189"/>
      <c r="H68" s="217"/>
      <c r="I68" s="217"/>
      <c r="J68" s="217"/>
    </row>
    <row r="69" spans="2:10">
      <c r="B69" s="387" t="s">
        <v>349</v>
      </c>
      <c r="C69" s="387"/>
      <c r="D69" s="387"/>
      <c r="E69" s="387"/>
      <c r="F69" s="387"/>
      <c r="G69" s="387"/>
      <c r="H69" s="387"/>
      <c r="I69" s="387"/>
      <c r="J69" s="387"/>
    </row>
    <row r="70" spans="2:10" ht="18.600000000000001" thickBot="1">
      <c r="B70" s="189"/>
      <c r="C70" s="217"/>
      <c r="D70" s="217"/>
      <c r="E70" s="217"/>
      <c r="G70" s="189"/>
      <c r="H70" s="217"/>
      <c r="I70" s="217"/>
      <c r="J70" s="217"/>
    </row>
    <row r="71" spans="2:10" ht="42" thickBot="1">
      <c r="B71" s="210" t="s">
        <v>320</v>
      </c>
      <c r="C71" s="186" t="s">
        <v>341</v>
      </c>
      <c r="D71" s="186" t="s">
        <v>342</v>
      </c>
      <c r="E71" s="186" t="s">
        <v>343</v>
      </c>
      <c r="G71" s="395" t="s">
        <v>324</v>
      </c>
      <c r="H71" s="395"/>
      <c r="I71" s="395"/>
      <c r="J71" s="395"/>
    </row>
    <row r="72" spans="2:10" ht="28.2" thickBot="1">
      <c r="B72" s="213" t="s">
        <v>347</v>
      </c>
      <c r="C72" s="174"/>
      <c r="D72" s="174"/>
      <c r="E72" s="174"/>
      <c r="G72" s="395"/>
      <c r="H72" s="395"/>
      <c r="I72" s="395"/>
      <c r="J72" s="395"/>
    </row>
    <row r="73" spans="2:10" ht="28.2" thickBot="1">
      <c r="B73" s="213" t="s">
        <v>326</v>
      </c>
      <c r="C73" s="174"/>
      <c r="D73" s="174"/>
      <c r="E73" s="174"/>
      <c r="G73" s="395"/>
      <c r="H73" s="395"/>
      <c r="I73" s="395"/>
      <c r="J73" s="395"/>
    </row>
    <row r="74" spans="2:10" ht="18.600000000000001" thickBot="1">
      <c r="B74" s="178" t="s">
        <v>327</v>
      </c>
      <c r="C74" s="174"/>
      <c r="D74" s="174"/>
      <c r="E74" s="174"/>
      <c r="G74" s="395"/>
      <c r="H74" s="395"/>
      <c r="I74" s="395"/>
      <c r="J74" s="395"/>
    </row>
    <row r="75" spans="2:10" ht="28.2" thickBot="1">
      <c r="B75" s="213" t="s">
        <v>348</v>
      </c>
      <c r="C75" s="177">
        <f>C72-C74</f>
        <v>0</v>
      </c>
      <c r="D75" s="177">
        <f>D72-D74</f>
        <v>0</v>
      </c>
      <c r="E75" s="177">
        <f>E72-E74</f>
        <v>0</v>
      </c>
      <c r="G75" s="395"/>
      <c r="H75" s="395"/>
      <c r="I75" s="395"/>
      <c r="J75" s="395"/>
    </row>
    <row r="76" spans="2:10">
      <c r="B76" s="189"/>
      <c r="C76" s="217"/>
      <c r="D76" s="217"/>
      <c r="E76" s="217"/>
    </row>
    <row r="77" spans="2:10">
      <c r="B77" s="387" t="s">
        <v>350</v>
      </c>
      <c r="C77" s="387"/>
      <c r="D77" s="387"/>
      <c r="E77" s="387"/>
      <c r="F77" s="387"/>
      <c r="G77" s="387"/>
      <c r="H77" s="387"/>
      <c r="I77" s="387"/>
      <c r="J77" s="387"/>
    </row>
    <row r="78" spans="2:10" ht="18.600000000000001" thickBot="1">
      <c r="B78" s="189"/>
      <c r="C78" s="217"/>
      <c r="D78" s="217"/>
      <c r="E78" s="217"/>
    </row>
    <row r="79" spans="2:10" ht="42" thickBot="1">
      <c r="B79" s="210" t="s">
        <v>320</v>
      </c>
      <c r="C79" s="186" t="s">
        <v>341</v>
      </c>
      <c r="D79" s="186" t="s">
        <v>342</v>
      </c>
      <c r="E79" s="186" t="s">
        <v>343</v>
      </c>
      <c r="G79" s="395" t="s">
        <v>324</v>
      </c>
      <c r="H79" s="395"/>
      <c r="I79" s="395"/>
      <c r="J79" s="395"/>
    </row>
    <row r="80" spans="2:10" ht="28.2" thickBot="1">
      <c r="B80" s="213" t="s">
        <v>347</v>
      </c>
      <c r="C80" s="174"/>
      <c r="D80" s="174"/>
      <c r="E80" s="174"/>
      <c r="G80" s="395"/>
      <c r="H80" s="395"/>
      <c r="I80" s="395"/>
      <c r="J80" s="395"/>
    </row>
    <row r="81" spans="2:10" ht="28.2" thickBot="1">
      <c r="B81" s="213" t="s">
        <v>326</v>
      </c>
      <c r="C81" s="174"/>
      <c r="D81" s="174"/>
      <c r="E81" s="174"/>
      <c r="G81" s="395"/>
      <c r="H81" s="395"/>
      <c r="I81" s="395"/>
      <c r="J81" s="395"/>
    </row>
    <row r="82" spans="2:10" ht="18.600000000000001" thickBot="1">
      <c r="B82" s="178" t="s">
        <v>327</v>
      </c>
      <c r="C82" s="174"/>
      <c r="D82" s="174"/>
      <c r="E82" s="174"/>
      <c r="G82" s="395"/>
      <c r="H82" s="395"/>
      <c r="I82" s="395"/>
      <c r="J82" s="395"/>
    </row>
    <row r="83" spans="2:10" ht="28.2" thickBot="1">
      <c r="B83" s="213" t="s">
        <v>348</v>
      </c>
      <c r="C83" s="177">
        <f>C80-C82</f>
        <v>0</v>
      </c>
      <c r="D83" s="177">
        <f>D80-D82</f>
        <v>0</v>
      </c>
      <c r="E83" s="177">
        <f>E80-E82</f>
        <v>0</v>
      </c>
      <c r="G83" s="395"/>
      <c r="H83" s="395"/>
      <c r="I83" s="395"/>
      <c r="J83" s="395"/>
    </row>
  </sheetData>
  <mergeCells count="19">
    <mergeCell ref="B53:K53"/>
    <mergeCell ref="B2:K2"/>
    <mergeCell ref="E5:G5"/>
    <mergeCell ref="B13:K13"/>
    <mergeCell ref="G15:J19"/>
    <mergeCell ref="G21:J25"/>
    <mergeCell ref="B28:K28"/>
    <mergeCell ref="G30:J34"/>
    <mergeCell ref="B37:K37"/>
    <mergeCell ref="G39:J43"/>
    <mergeCell ref="B45:K45"/>
    <mergeCell ref="G47:J51"/>
    <mergeCell ref="G79:J83"/>
    <mergeCell ref="B55:J55"/>
    <mergeCell ref="G57:J61"/>
    <mergeCell ref="G63:J67"/>
    <mergeCell ref="B69:J69"/>
    <mergeCell ref="G71:J75"/>
    <mergeCell ref="B77:J77"/>
  </mergeCells>
  <printOptions horizontalCentered="1" verticalCentered="1"/>
  <pageMargins left="0.70866141732283472" right="0.70866141732283472" top="0.74803149606299213" bottom="0.74803149606299213"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3</vt:i4>
      </vt:variant>
    </vt:vector>
  </HeadingPairs>
  <TitlesOfParts>
    <vt:vector size="14" baseType="lpstr">
      <vt:lpstr>NOTAS-PREENCHIMENTO</vt:lpstr>
      <vt:lpstr>PPGRCD-FASE PROJETO</vt:lpstr>
      <vt:lpstr>PPGRCD-Quadro 1 e 2</vt:lpstr>
      <vt:lpstr>PPGRCD-Quadro 3 e 4</vt:lpstr>
      <vt:lpstr>PPGRCD-Quadro 5</vt:lpstr>
      <vt:lpstr>PPGRCD-Quadro 6 e 7</vt:lpstr>
      <vt:lpstr>PPGRCD-Quadro 8 a 11</vt:lpstr>
      <vt:lpstr>Controlo Interno</vt:lpstr>
      <vt:lpstr>Relatório_global</vt:lpstr>
      <vt:lpstr>Fatores Conversão</vt:lpstr>
      <vt:lpstr>Listas</vt:lpstr>
      <vt:lpstr>'PPGRCD-FASE PROJETO'!Área_de_Impressão</vt:lpstr>
      <vt:lpstr>Relatório_global!Área_de_Impressão</vt:lpstr>
      <vt:lpstr>'PPGRCD-FASE PROJETO'!Títulos_de_Impressão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Mamouros</dc:creator>
  <cp:lastModifiedBy>Susana Lopes - QUADRANTE</cp:lastModifiedBy>
  <dcterms:created xsi:type="dcterms:W3CDTF">2015-06-05T18:17:20Z</dcterms:created>
  <dcterms:modified xsi:type="dcterms:W3CDTF">2023-11-24T12:14:08Z</dcterms:modified>
</cp:coreProperties>
</file>