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IESTRELA\RESIESTRELA-Documentos\TUA CTRSU\Pedido de RENOVAÇAO\Pedido elementos\"/>
    </mc:Choice>
  </mc:AlternateContent>
  <bookViews>
    <workbookView xWindow="0" yWindow="0" windowWidth="20490" windowHeight="7620" tabRatio="517"/>
  </bookViews>
  <sheets>
    <sheet name="Q40A" sheetId="16" r:id="rId1"/>
    <sheet name="Q40" sheetId="2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0" l="1"/>
  <c r="F19" i="20" l="1"/>
  <c r="H19" i="20"/>
  <c r="F18" i="20"/>
  <c r="I9" i="20"/>
  <c r="F9" i="20"/>
  <c r="M13" i="20" l="1"/>
  <c r="F13" i="20"/>
  <c r="F11" i="20"/>
  <c r="K5" i="20"/>
  <c r="K4" i="20"/>
  <c r="K3" i="20"/>
  <c r="F7" i="20"/>
  <c r="H9" i="20" l="1"/>
  <c r="I11" i="20" l="1"/>
</calcChain>
</file>

<file path=xl/sharedStrings.xml><?xml version="1.0" encoding="utf-8"?>
<sst xmlns="http://schemas.openxmlformats.org/spreadsheetml/2006/main" count="203" uniqueCount="125">
  <si>
    <t>t/ano</t>
  </si>
  <si>
    <t>R13</t>
  </si>
  <si>
    <t>Pilhas e acumuladores</t>
  </si>
  <si>
    <t>Papel e cartão</t>
  </si>
  <si>
    <t>Embalagens de vidro</t>
  </si>
  <si>
    <t>Lampadas fluorescentes</t>
  </si>
  <si>
    <t>Equipamento fora de uso contendo CFC</t>
  </si>
  <si>
    <t>R3</t>
  </si>
  <si>
    <t>Plásticos</t>
  </si>
  <si>
    <t>Misturas de embalagens</t>
  </si>
  <si>
    <t>Designação</t>
  </si>
  <si>
    <t>RN1</t>
  </si>
  <si>
    <t>RN2</t>
  </si>
  <si>
    <t>RN3</t>
  </si>
  <si>
    <t>RN4</t>
  </si>
  <si>
    <t>RN5</t>
  </si>
  <si>
    <t>RN6</t>
  </si>
  <si>
    <t>RN7</t>
  </si>
  <si>
    <t>RN8</t>
  </si>
  <si>
    <t>RP1</t>
  </si>
  <si>
    <t>RP2</t>
  </si>
  <si>
    <t>RP3</t>
  </si>
  <si>
    <t>RP4</t>
  </si>
  <si>
    <t>Unidade</t>
  </si>
  <si>
    <t>RN9</t>
  </si>
  <si>
    <t>RN10</t>
  </si>
  <si>
    <t>Monstros</t>
  </si>
  <si>
    <t>Resíduos biodegradáveis</t>
  </si>
  <si>
    <t>RN11</t>
  </si>
  <si>
    <t>Madeiras</t>
  </si>
  <si>
    <t>RN12</t>
  </si>
  <si>
    <t>Capacidade instalada</t>
  </si>
  <si>
    <t>Instalação de tratamento de resíduos</t>
  </si>
  <si>
    <t>Tipo de tratamento</t>
  </si>
  <si>
    <t>Operação de valorização ou eliminação</t>
  </si>
  <si>
    <t>Capacidade de armazenagem instantânea (t)</t>
  </si>
  <si>
    <t>Quantidade máxima anual (t/ano)</t>
  </si>
  <si>
    <t>R12</t>
  </si>
  <si>
    <t>Central de Triagem</t>
  </si>
  <si>
    <t>Plataforma Vidro</t>
  </si>
  <si>
    <t>Plataforma REEE</t>
  </si>
  <si>
    <t>Plataforma Monstros</t>
  </si>
  <si>
    <t>Quadro Q40 -  Caracterização do estabelecimento/instalação</t>
  </si>
  <si>
    <t>Observações</t>
  </si>
  <si>
    <t>Tratamento mecânico</t>
  </si>
  <si>
    <t>Tratamento Biológico</t>
  </si>
  <si>
    <t>Triagem, enfardamento e armazenamento temporário</t>
  </si>
  <si>
    <t>Armazenamento temporário</t>
  </si>
  <si>
    <t>Triagem e armazenamento temporário</t>
  </si>
  <si>
    <t>t/dia</t>
  </si>
  <si>
    <t>Armazem TM</t>
  </si>
  <si>
    <t>Aterro</t>
  </si>
  <si>
    <t>Deposição no solo</t>
  </si>
  <si>
    <t>D1</t>
  </si>
  <si>
    <t>Nome da substância / Identificação</t>
  </si>
  <si>
    <t>Código LER</t>
  </si>
  <si>
    <t>Caraterização</t>
  </si>
  <si>
    <t>Embalagens de Vidro</t>
  </si>
  <si>
    <t>150107 - Embalagens de vidro</t>
  </si>
  <si>
    <t>R 13 — Armazenamento de resíduos destinados a uma das operações enumeradas de R1 a R12 (com exclusão do armazenamento temporário, antes da recolha, no local onde os resíduos foram produzidos)</t>
  </si>
  <si>
    <t>RN14</t>
  </si>
  <si>
    <t>RN15</t>
  </si>
  <si>
    <t>RN16</t>
  </si>
  <si>
    <t>RN13</t>
  </si>
  <si>
    <t>150101 - Embalagens de papel e cartão</t>
  </si>
  <si>
    <t>Embalagens de papel e cartão</t>
  </si>
  <si>
    <t>R 12 — Troca de resíduos com vista a submete-los a uma das operações enumeradas de R1 a R11.</t>
  </si>
  <si>
    <t>200133 - (*) Pilhas e acumuladores abrangidos em 16 06 01, 16 06 02 ou 16 06 03 e pilhas e acumuladores não triados contendo desses acumuladores ou pilhas</t>
  </si>
  <si>
    <t>200108 - Resíduos biodegradáveis de cozinhas e cantinas</t>
  </si>
  <si>
    <t>200136 - Equipamento elétrico e eletrónico fora de uso não abrangido em 20 01 21, 20 01 23 ou 20 01 35</t>
  </si>
  <si>
    <t>Equipamento elétrico e eletrónico</t>
  </si>
  <si>
    <t>150106 - Misturas de embalagens</t>
  </si>
  <si>
    <t>200123 - (*) Equipamento fora de uso contendo clorofluorcarbonetos</t>
  </si>
  <si>
    <t>200101 - Papel e cartão</t>
  </si>
  <si>
    <t>200135 - (*) Equipamento elétrico e eletrónico fora de uso, não abrangido em 20 01 21 ou 20 01 23, contendo componentes perigosos (ver nota 1 do Índice do Anexo da Decisão 2014/955/EU, da Comissão, de 18 de dezembro de 2014</t>
  </si>
  <si>
    <t>200121 - (*) Lâmpadas fluorescentes e outros resíduos contendo mercúrio</t>
  </si>
  <si>
    <t>200139 - Plásticos</t>
  </si>
  <si>
    <t>200301 - Misturas de resíduos urbanos equiparados</t>
  </si>
  <si>
    <t>TMB - Misturas de resíduos urbanos</t>
  </si>
  <si>
    <t>R 3 — Reciclagem/recuperação de substâncias orgânicas não utilizadas como solventes</t>
  </si>
  <si>
    <t>Zona de gestão de metais ferrosos não embalagem</t>
  </si>
  <si>
    <t xml:space="preserve">No calculo da capacidade instalada foi considerado o processamento máximo de 20 ton/hora, 24h/dia, 365 dias/ano.
A capacidade de armazenagem instantânea corresponde à capacidade máxima da zona de receção:
Área pavimento = 300 m2
Altura média de armazenamento = 2,00 m
Peso especifico médio = 500 kg/m3
Capacidade instantânea = 300 x 2,00 x 0,500 = 300 toneladas
A determinação da quantidade máxima anual teve por base o regime de operação do TMB:
- Turnos semana = 8
- Horas úteis por turno = 6,20 
- Capacidade média de processamento de resíduos = 20 t/hora
- Semanas de operação = 50 (considerou-se duas semanas de paragem do TMB para manutenção preventiva)
- Capacidade instalada = 8 x 6,2 x 29 x 50 = 71.920 t/ano ≈ 72.000 t/ano
</t>
  </si>
  <si>
    <t>A capacidade instalada foi calculada considerando:
A Unidade de tratamento mecânico e biológico prevê uma receção (máxima) de RSU de 72000 ton/ano, pelo que, considerando este valor anual, temos:
72000 ton RSU*59% RUB = 42480 ton RUB/ano, que arredondámos para 42500 ton RUB
42500 ton RUB/ano / 365 dias = 116 ton/dia
A capacidade instantânea corresponde à capacidade de armazenamento nos parques de maturação = 200 ton
A Quantidade máxima anual corresponde ao valor máximo passivel de tratamento biológico nos parques de maturação existentes, tendo em conta o processo biologico necessário para a produção de composto.</t>
  </si>
  <si>
    <r>
      <t xml:space="preserve">No calculo da </t>
    </r>
    <r>
      <rPr>
        <b/>
        <sz val="12"/>
        <color theme="1"/>
        <rFont val="Calibri"/>
        <family val="2"/>
        <scheme val="minor"/>
      </rPr>
      <t>capacidade instalada</t>
    </r>
    <r>
      <rPr>
        <sz val="11"/>
        <color theme="1"/>
        <rFont val="Calibri"/>
        <family val="2"/>
        <scheme val="minor"/>
      </rPr>
      <t xml:space="preserve">, foi considerada uma capacidade máxima de 0,520 ton/hora, 24h/dia, 365 dias/ano
A </t>
    </r>
    <r>
      <rPr>
        <b/>
        <sz val="12"/>
        <color theme="1"/>
        <rFont val="Calibri"/>
        <family val="2"/>
        <scheme val="minor"/>
      </rPr>
      <t>capacidade de armazenagem instantânea</t>
    </r>
    <r>
      <rPr>
        <sz val="11"/>
        <color theme="1"/>
        <rFont val="Calibri"/>
        <family val="2"/>
        <scheme val="minor"/>
      </rPr>
      <t xml:space="preserve"> corresponde à capacidade máxima da zona de receção:
</t>
    </r>
    <r>
      <rPr>
        <u/>
        <sz val="11"/>
        <color theme="1"/>
        <rFont val="Calibri"/>
        <family val="2"/>
        <scheme val="minor"/>
      </rPr>
      <t>Plástico:</t>
    </r>
    <r>
      <rPr>
        <sz val="11"/>
        <color theme="1"/>
        <rFont val="Calibri"/>
        <family val="2"/>
        <scheme val="minor"/>
      </rPr>
      <t xml:space="preserve">
Área pavimento = 234 m2
Altura média de armazenamento = 4,00 m
Seção = 31,72 m2 - Paralelepípedo formado entre a altura média da massa de resíduos e a extensão/desenvolvimento horizontal da área de armazenamento
Comprimento = 19,80 m - no qual se verifica a seção calculada
Peso especifico (Conforme caraterização Resiestrela) = 37 kg/m3
Indice de compactação = 20%
Capacidade armazenagem instantânea =  31,72 x 19,80 x 37 x 1,2 ≈</t>
    </r>
    <r>
      <rPr>
        <b/>
        <sz val="11"/>
        <color theme="1"/>
        <rFont val="Calibri"/>
        <family val="2"/>
        <scheme val="minor"/>
      </rPr>
      <t xml:space="preserve"> 28 toneladas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Papel/Cartão</t>
    </r>
    <r>
      <rPr>
        <sz val="11"/>
        <color theme="1"/>
        <rFont val="Calibri"/>
        <family val="2"/>
        <scheme val="minor"/>
      </rPr>
      <t xml:space="preserve">
Área pavimento = 143 m2 
Altura máxima de armazenamento = 4,00 m
Seção = 21,30 m2 - Paralelepípedo formado entre a altura média da massa de resíduos e a extensão/desenvolvimento horizontal da área de armazenamento
Comprimento = 17,80 m - no qual se verifica a seção calculada
Peso especifico (Conforme caraterização Resiestrela) = 57 kg/m3
Indice de compactação = 15%
Capacidade armazenagem instantânea =  21,30 x 17,80 x 57 x 1,15 ≈</t>
    </r>
    <r>
      <rPr>
        <b/>
        <sz val="11"/>
        <color theme="1"/>
        <rFont val="Calibri"/>
        <family val="2"/>
        <scheme val="minor"/>
      </rPr>
      <t xml:space="preserve"> 25 toneladas
</t>
    </r>
    <r>
      <rPr>
        <sz val="11"/>
        <color theme="1"/>
        <rFont val="Calibri"/>
        <family val="2"/>
        <scheme val="minor"/>
      </rPr>
      <t xml:space="preserve">No que respeita à </t>
    </r>
    <r>
      <rPr>
        <b/>
        <sz val="12"/>
        <color theme="1"/>
        <rFont val="Calibri"/>
        <family val="2"/>
        <scheme val="minor"/>
      </rPr>
      <t xml:space="preserve">quantidade máxima anual, </t>
    </r>
    <r>
      <rPr>
        <sz val="11"/>
        <color theme="1"/>
        <rFont val="Calibri"/>
        <family val="2"/>
        <scheme val="minor"/>
      </rPr>
      <t xml:space="preserve">considerou-se os resíduos de plástico e cartão processados nesta instalação. A determinação da quantidade máxima anual teve por base o seguinte racional:
- Turnos semana = 10
- Horas úteis por turno = 7
- Capacidade média de processamento de resíduos = 520 kg/hora
- Semanas de operação = 50 (considerou-se duas semanas de paragem para manutenção preventiva)
- Capacidade instalada = 10 x 7 x 0,52 x 50 = 1.820 t/ano ≈ </t>
    </r>
    <r>
      <rPr>
        <b/>
        <sz val="11"/>
        <color theme="1"/>
        <rFont val="Calibri"/>
        <family val="2"/>
        <scheme val="minor"/>
      </rPr>
      <t>1.800 t/ano</t>
    </r>
    <r>
      <rPr>
        <sz val="11"/>
        <color theme="1"/>
        <rFont val="Calibri"/>
        <family val="2"/>
        <scheme val="minor"/>
      </rPr>
      <t xml:space="preserve">
 Acresce os residuos de papel/cartão que são recebidos nesta instalação, sujeitos a uma triagem (grosseira), enfardados e armazenados para expedição, prevendo-se uma receção máxima de </t>
    </r>
    <r>
      <rPr>
        <b/>
        <sz val="11"/>
        <color theme="1"/>
        <rFont val="Calibri"/>
        <family val="2"/>
        <scheme val="minor"/>
      </rPr>
      <t xml:space="preserve">620 ton/ano.
</t>
    </r>
    <r>
      <rPr>
        <sz val="11"/>
        <color theme="1"/>
        <rFont val="Calibri"/>
        <family val="2"/>
        <scheme val="minor"/>
      </rPr>
      <t xml:space="preserve">
As lâmpadas são recebidas/armazenadas na Central de triagem, bem como as pilhas e acumuladores e armazenadas em recipientes próprios, respetivamente. Posteriormente são encaminhados para retoma.</t>
    </r>
  </si>
  <si>
    <r>
      <t xml:space="preserve">A determinação da </t>
    </r>
    <r>
      <rPr>
        <b/>
        <sz val="12"/>
        <color theme="1"/>
        <rFont val="Calibri"/>
        <family val="2"/>
        <scheme val="minor"/>
      </rPr>
      <t>capacidade instalada</t>
    </r>
    <r>
      <rPr>
        <sz val="11"/>
        <color theme="1"/>
        <rFont val="Calibri"/>
        <family val="2"/>
        <scheme val="minor"/>
      </rPr>
      <t xml:space="preserve"> teve por base a capacidade da prensa de enfardamento para este material, sendo 1 ton/hora.
A </t>
    </r>
    <r>
      <rPr>
        <b/>
        <sz val="12"/>
        <color theme="1"/>
        <rFont val="Calibri"/>
        <family val="2"/>
        <scheme val="minor"/>
      </rPr>
      <t>capacidade de armazenagem instantânea</t>
    </r>
    <r>
      <rPr>
        <sz val="11"/>
        <color theme="1"/>
        <rFont val="Calibri"/>
        <family val="2"/>
        <scheme val="minor"/>
      </rPr>
      <t xml:space="preserve">, teve por base o seguinte:
ÁREA DE ARMAZENAMENTO de CARTAO JUNTO TMB
Área pavimento = 43 m2 
Altura máxima de armazenamento = 4,00 m
Seção = 22,50 m2 - Paralelepípedo formado entre a altura média da massa de resíduos e a extensão/desenvolvimento horizontal da área de armazenamento
Comprimento = 4,85 m - no qual se verifica a seção calculada
Peso especifico (Conforme caraterização Resiestrela) = 57 kg/m3
Indice de compactação = 15%
Capacidade armazenagem instantânea =  22,50 x 4,85 x 57 x 1,15 ≈ 7 toneladas
A </t>
    </r>
    <r>
      <rPr>
        <b/>
        <sz val="12"/>
        <color theme="1"/>
        <rFont val="Calibri"/>
        <family val="2"/>
        <scheme val="minor"/>
      </rPr>
      <t xml:space="preserve">quantidade máxima anual </t>
    </r>
    <r>
      <rPr>
        <sz val="11"/>
        <color theme="1"/>
        <rFont val="Calibri"/>
        <family val="2"/>
        <scheme val="minor"/>
      </rPr>
      <t>é a quantidade prevista de receção desta tipologia de resíduos.</t>
    </r>
  </si>
  <si>
    <r>
      <t xml:space="preserve">No calculo da </t>
    </r>
    <r>
      <rPr>
        <b/>
        <sz val="12"/>
        <color theme="1"/>
        <rFont val="Calibri"/>
        <family val="2"/>
        <scheme val="minor"/>
      </rPr>
      <t>capacidade instalada, f</t>
    </r>
    <r>
      <rPr>
        <sz val="11"/>
        <color theme="1"/>
        <rFont val="Calibri"/>
        <family val="2"/>
        <scheme val="minor"/>
      </rPr>
      <t>oi considerado o armazenamento máximo de 175 ton/mês
A c</t>
    </r>
    <r>
      <rPr>
        <b/>
        <sz val="12"/>
        <color theme="1"/>
        <rFont val="Calibri"/>
        <family val="2"/>
        <scheme val="minor"/>
      </rPr>
      <t xml:space="preserve">apacidade de armazenagem instantânea </t>
    </r>
    <r>
      <rPr>
        <sz val="11"/>
        <color theme="1"/>
        <rFont val="Calibri"/>
        <family val="2"/>
        <scheme val="minor"/>
      </rPr>
      <t>corresponde à capacidade máxima da zona de receção:
Área pavimento = 225 m2 
Altura máxima de armazenamento = 2,50 m
Seção = 15,00 m2 - Paralelepípedo formado entre a altura média da massa de resíduos e a extensão/desenvolvimento horizontal da área de armazenamento
Comprimento = 12,0 m - no qual se verifica a seção calculada
Peso especifico (Conforme caraterização Resiestrela) = 468 kg/m3
Indice de compactação = 20% (quebra das garrafas)
Capacidade armazenagem instantânea =  15,00 x 12,0 x 468 x 1,2 ≈ 100 toneladas
Relativamente à q</t>
    </r>
    <r>
      <rPr>
        <b/>
        <sz val="12"/>
        <color theme="1"/>
        <rFont val="Calibri"/>
        <family val="2"/>
        <scheme val="minor"/>
      </rPr>
      <t xml:space="preserve">uantidade máxima anual, </t>
    </r>
    <r>
      <rPr>
        <sz val="11"/>
        <color theme="1"/>
        <rFont val="Calibri"/>
        <family val="2"/>
        <scheme val="minor"/>
      </rPr>
      <t>o valor de 1900 t/ano corresponde à expectativa de cerca de 6 retomas por mês de vidro</t>
    </r>
  </si>
  <si>
    <t>Não existe referencial para calculo da capacidade instalada, pelo que foi considerada a quantidade máxima anual.
A área afeta ao armazenamento de Monstros é de 140 m2, o que permite depositar o equivalente a 9 caixas de 30 m3, sendo que, cada caixa transporta, em média, 6 ton, o que conduz a uma capacidade instantanea de 54 ton.</t>
  </si>
  <si>
    <t>Não existe referencial para calculo da capacidade instalada, pelo que foi considerada a quantidade máxima anual.
A área afeta ao armazenamento de resíduos biodegradáveis corresponde à area ocupada pelo conteudo (16 ton) de 2 caixas metálicas de 30 m3, ou seja,  16 ton destes resíduos ocuparao uma area total de cerca de 340 m2. A capacidade instantanea indicada corresponde à quantidade passivel de armazenamento destes resíduos, nas 2 caixas de 30 m3 (8 ton em cada caixa).</t>
  </si>
  <si>
    <t>Não existe referencial para calculo da capacidade instalada, pelo que foi considerada a quantidade máxima anual.
A área afeta ao armazenamento de madeiras corresponde à area ocupada pelo conteudo (5 ton) de uma caixa metálica de 30 m3, ou seja,  estes resíduos ocuparao um area de cerca de 170 m2. A capacidade instantanea indicada corresponde à quantidade passivel de armazenamento numa caixa de 30 m3.</t>
  </si>
  <si>
    <r>
      <t xml:space="preserve">A </t>
    </r>
    <r>
      <rPr>
        <b/>
        <sz val="12"/>
        <color theme="1"/>
        <rFont val="Calibri"/>
        <family val="2"/>
        <scheme val="minor"/>
      </rPr>
      <t>Capacidade instalada</t>
    </r>
    <r>
      <rPr>
        <sz val="11"/>
        <color theme="1"/>
        <rFont val="Calibri"/>
        <family val="2"/>
        <scheme val="minor"/>
      </rPr>
      <t xml:space="preserve"> foi calculada considerando:
Capacidade total do aterro 2107040 ton
Periodo de exploração do aterro (2001-2034) = 33 anos
Temos uma capacidade instalada de: 2107040 ton/33 anos =63850 ton/ano
A</t>
    </r>
    <r>
      <rPr>
        <b/>
        <sz val="12"/>
        <color theme="1"/>
        <rFont val="Calibri"/>
        <family val="2"/>
        <scheme val="minor"/>
      </rPr>
      <t xml:space="preserve"> Capacidade instantanea,</t>
    </r>
    <r>
      <rPr>
        <sz val="11"/>
        <color theme="1"/>
        <rFont val="Calibri"/>
        <family val="2"/>
        <scheme val="minor"/>
      </rPr>
      <t xml:space="preserve"> no caso do aterro, torna-se dificil de aferir. Referimos que a capacidade ainda disponivel no aterro, a 31 de dezmebro de 2020, é de 1021695 ton (valor estimado/calculado, que será reportado no RAA 2020). No que respeita à laboração do aterro, considera-se a laboração diária de 1 máquina (compactação e espalhamento de resíduos), com capacidade de 24 ton/hora, a trabalhar em 2 turnos (7 horas/turno). Assim, temos: 24 ton/hora * 14 horas = 336 ton/ dia. No entanto, e tratando-se do aterro, não se aplica a capacidade instantanea, pelo que colocamos o valor 0 (zero) no formulário.
A quantidade máxima anual  é considerada igual à capacidade instalada, ou seja 63850 ton/ano</t>
    </r>
  </si>
  <si>
    <t>Tratando-se de armazenamento temporário, sem processamento, considera-se que a capacidade instalada é igual à quantidade máxima anual de resíduos armazenados no local.
Em termos de capacidade de armazenagem intsntânea temos:
- Lampadas = 0,5 t  - Estes resíduos são armazenados em caixas de cartão proprias (fornecidas pela entidade gestora), com capacidade de 10 kg cada caixa. Estas caixas são colocadas em cima de uma palete (área 2 m2)
- Pilhas = 2 t - Estes resíduos são armazenados em caixas de cartão proprias (fornecidas pela entidade gestora), com capacidade de 10 kg cada caixa. Estas caixas são colocadas em cima de uma palete (área 2 m2)</t>
  </si>
  <si>
    <t>Zona de gestão de Madeiras</t>
  </si>
  <si>
    <t>Zona de gestão de Verdes</t>
  </si>
  <si>
    <t>Quadro Q40A - Resíduos a tratar na instalação</t>
  </si>
  <si>
    <t>Zona de armazenamento de lâmpadas e pilhas</t>
  </si>
  <si>
    <t>Não existe referencial para calculo da capacidade instalada, pelo que foi considerada a quantidade máxima anual.
A área afeta ao armazenamento de Sucatas corresponde à area ocupada por uma caixa metálica de 30 m3, ou seja,  15,25 m2. A capacidade instantanea indicada corresponde à quantidade passivel de armazenamento numa caixa de 30 m3 (2,5 ton). O armazenamento é efetuado em área coberta, sob pavimento impermeabilizado.</t>
  </si>
  <si>
    <t>Plataforma de armazenamento de Vidro</t>
  </si>
  <si>
    <t>RN17</t>
  </si>
  <si>
    <t>Mistura de resíduos urbanos equiparados</t>
  </si>
  <si>
    <t>Misturas de resíduos urbanos e equiparados - RUB</t>
  </si>
  <si>
    <t>TB - Tratamento biológico</t>
  </si>
  <si>
    <t>Plataforma de REEE's</t>
  </si>
  <si>
    <t>Resíduos de Equipamentos Elétricos e Eletrónicos</t>
  </si>
  <si>
    <t>Central Triagem</t>
  </si>
  <si>
    <t>Resíduos de cozinhas e cantinas</t>
  </si>
  <si>
    <t>Resíduos biodegradáveis de cozinhas e cantinas</t>
  </si>
  <si>
    <t>TM - Tratamento mecânico</t>
  </si>
  <si>
    <t>Misturas de resíduos urbanos</t>
  </si>
  <si>
    <t>Metais</t>
  </si>
  <si>
    <t>200140 - Metais</t>
  </si>
  <si>
    <t>200138 - Madeira não abrangida em 20 01 37</t>
  </si>
  <si>
    <t>200201 - Resíduos biodegradáveis</t>
  </si>
  <si>
    <t>Resíduos biodegradáveis - Verdes</t>
  </si>
  <si>
    <t>200307 - Monstros</t>
  </si>
  <si>
    <t>Plataforma de gestão de Monstros</t>
  </si>
  <si>
    <t>Lampadas</t>
  </si>
  <si>
    <t>Pilhas</t>
  </si>
  <si>
    <t>Composto fora de especificações</t>
  </si>
  <si>
    <t>190503 - Composto fora das especificações</t>
  </si>
  <si>
    <t>D1 — Depósito no solo, em profundidade ou à superfície</t>
  </si>
  <si>
    <t>Outros resíduos - Refugo da afinação</t>
  </si>
  <si>
    <t>190599 - Resíduos sem outras especificações</t>
  </si>
  <si>
    <t>Resíduos resultantes de TM e Triagem</t>
  </si>
  <si>
    <t>191212 - Outros resíduos (incluindo misturas de materiais) do tratamento mecânico de resíduos, não abrangidos em 19 12 11</t>
  </si>
  <si>
    <r>
      <t>No calculo da</t>
    </r>
    <r>
      <rPr>
        <b/>
        <sz val="12"/>
        <color theme="1"/>
        <rFont val="Calibri"/>
        <family val="2"/>
        <scheme val="minor"/>
      </rPr>
      <t xml:space="preserve"> capacidade instalada,</t>
    </r>
    <r>
      <rPr>
        <sz val="11"/>
        <color theme="1"/>
        <rFont val="Calibri"/>
        <family val="2"/>
        <scheme val="minor"/>
      </rPr>
      <t xml:space="preserve"> foi considerado o armazenamento máximo de 4 contentores/semana, com uma carga média de cerca de 3 ton.
A área afeta ao armazenamento de REEE é de cerca de 140 m2.
O armazenamento é efetuado em caixas metalicas de 30 m3, estacionadas em área coberta, sob pavimento impermeabilizado.
Na</t>
    </r>
    <r>
      <rPr>
        <b/>
        <sz val="12"/>
        <color theme="1"/>
        <rFont val="Calibri"/>
        <family val="2"/>
        <scheme val="minor"/>
      </rPr>
      <t xml:space="preserve"> quantidade máxima anual, </t>
    </r>
    <r>
      <rPr>
        <sz val="11"/>
        <color theme="1"/>
        <rFont val="Calibri"/>
        <family val="2"/>
        <scheme val="minor"/>
      </rPr>
      <t>considerou-se uma previsão de receção anual destes resíduos.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</si>
</sst>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21212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rgb="FF212121"/>
      <name val="Arial"/>
      <family val="2"/>
    </font>
    <font>
      <sz val="9"/>
      <color rgb="FF2121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0" fillId="0" borderId="0" xfId="0" applyFont="1" applyFill="1"/>
    <xf numFmtId="0" fontId="5" fillId="2" borderId="0" xfId="0" applyFont="1" applyFill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Fill="1"/>
    <xf numFmtId="1" fontId="0" fillId="0" borderId="0" xfId="0" applyNumberFormat="1" applyFont="1" applyFill="1"/>
    <xf numFmtId="0" fontId="10" fillId="0" borderId="1" xfId="0" applyFont="1" applyFill="1" applyBorder="1" applyAlignment="1">
      <alignment horizontal="left" vertical="center" wrapText="1" inden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horizontal="left" vertical="center" wrapText="1" indent="1"/>
    </xf>
    <xf numFmtId="0" fontId="10" fillId="0" borderId="12" xfId="0" applyFont="1" applyFill="1" applyBorder="1" applyAlignment="1">
      <alignment horizontal="left" vertical="center" wrapText="1" indent="1"/>
    </xf>
    <xf numFmtId="0" fontId="10" fillId="0" borderId="7" xfId="0" applyFont="1" applyFill="1" applyBorder="1" applyAlignment="1">
      <alignment horizontal="left" vertical="center" wrapText="1" indent="1"/>
    </xf>
    <xf numFmtId="0" fontId="0" fillId="0" borderId="6" xfId="0" applyFill="1" applyBorder="1"/>
    <xf numFmtId="0" fontId="10" fillId="0" borderId="6" xfId="0" applyFont="1" applyFill="1" applyBorder="1" applyAlignment="1">
      <alignment horizontal="left" vertical="center" wrapText="1" indent="1"/>
    </xf>
    <xf numFmtId="0" fontId="0" fillId="0" borderId="6" xfId="0" applyFont="1" applyFill="1" applyBorder="1"/>
    <xf numFmtId="0" fontId="10" fillId="0" borderId="8" xfId="0" applyFont="1" applyFill="1" applyBorder="1" applyAlignment="1">
      <alignment horizontal="left" vertical="center" wrapText="1" indent="1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13" xfId="0" applyFont="1" applyFill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31750</xdr:rowOff>
    </xdr:from>
    <xdr:to>
      <xdr:col>2</xdr:col>
      <xdr:colOff>708780</xdr:colOff>
      <xdr:row>2</xdr:row>
      <xdr:rowOff>175491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31750"/>
          <a:ext cx="2343150" cy="5247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1504950</xdr:colOff>
      <xdr:row>2</xdr:row>
      <xdr:rowOff>143741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3150" cy="524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29"/>
  <sheetViews>
    <sheetView tabSelected="1" zoomScale="90" zoomScaleNormal="90" workbookViewId="0">
      <selection activeCell="C22" sqref="C22"/>
    </sheetView>
  </sheetViews>
  <sheetFormatPr defaultColWidth="9.140625" defaultRowHeight="15" x14ac:dyDescent="0.25"/>
  <cols>
    <col min="1" max="1" width="9.140625" style="4"/>
    <col min="2" max="2" width="16.42578125" style="2" customWidth="1"/>
    <col min="3" max="3" width="33.140625" style="4" customWidth="1"/>
    <col min="4" max="4" width="40.28515625" style="4" customWidth="1"/>
    <col min="5" max="5" width="17.42578125" style="4" customWidth="1"/>
    <col min="6" max="6" width="41.5703125" style="4" customWidth="1"/>
    <col min="7" max="7" width="27.7109375" style="4" customWidth="1"/>
    <col min="8" max="8" width="21.42578125" style="4" customWidth="1"/>
    <col min="9" max="16384" width="9.140625" style="4"/>
  </cols>
  <sheetData>
    <row r="5" spans="2:8" ht="21" customHeight="1" x14ac:dyDescent="0.35">
      <c r="C5" s="6" t="s">
        <v>93</v>
      </c>
      <c r="D5" s="3"/>
      <c r="E5" s="3"/>
    </row>
    <row r="6" spans="2:8" x14ac:dyDescent="0.25">
      <c r="D6" s="3"/>
      <c r="E6" s="3"/>
    </row>
    <row r="7" spans="2:8" ht="15.75" thickBot="1" x14ac:dyDescent="0.3"/>
    <row r="8" spans="2:8" ht="37.5" customHeight="1" thickBot="1" x14ac:dyDescent="0.3">
      <c r="B8" s="21" t="s">
        <v>10</v>
      </c>
      <c r="C8" s="22" t="s">
        <v>54</v>
      </c>
      <c r="D8" s="22" t="s">
        <v>55</v>
      </c>
      <c r="E8" s="22" t="s">
        <v>56</v>
      </c>
      <c r="F8" s="22" t="s">
        <v>34</v>
      </c>
      <c r="G8" s="22" t="s">
        <v>32</v>
      </c>
      <c r="H8" s="23" t="s">
        <v>43</v>
      </c>
    </row>
    <row r="9" spans="2:8" ht="36" x14ac:dyDescent="0.25">
      <c r="B9" s="24" t="s">
        <v>11</v>
      </c>
      <c r="C9" s="25" t="s">
        <v>107</v>
      </c>
      <c r="D9" s="25" t="s">
        <v>77</v>
      </c>
      <c r="E9" s="25" t="s">
        <v>78</v>
      </c>
      <c r="F9" s="25" t="s">
        <v>66</v>
      </c>
      <c r="G9" s="25" t="s">
        <v>106</v>
      </c>
      <c r="H9" s="26"/>
    </row>
    <row r="10" spans="2:8" ht="48" x14ac:dyDescent="0.25">
      <c r="B10" s="27" t="s">
        <v>12</v>
      </c>
      <c r="C10" s="20" t="s">
        <v>104</v>
      </c>
      <c r="D10" s="20" t="s">
        <v>68</v>
      </c>
      <c r="E10" s="20" t="s">
        <v>105</v>
      </c>
      <c r="F10" s="20" t="s">
        <v>66</v>
      </c>
      <c r="G10" s="20" t="s">
        <v>106</v>
      </c>
      <c r="H10" s="28"/>
    </row>
    <row r="11" spans="2:8" ht="36" x14ac:dyDescent="0.25">
      <c r="B11" s="27" t="s">
        <v>13</v>
      </c>
      <c r="C11" s="20" t="s">
        <v>8</v>
      </c>
      <c r="D11" s="20" t="s">
        <v>76</v>
      </c>
      <c r="E11" s="20" t="s">
        <v>8</v>
      </c>
      <c r="F11" s="20" t="s">
        <v>66</v>
      </c>
      <c r="G11" s="20" t="s">
        <v>103</v>
      </c>
      <c r="H11" s="29"/>
    </row>
    <row r="12" spans="2:8" ht="36" x14ac:dyDescent="0.25">
      <c r="B12" s="27" t="s">
        <v>14</v>
      </c>
      <c r="C12" s="20" t="s">
        <v>9</v>
      </c>
      <c r="D12" s="20" t="s">
        <v>71</v>
      </c>
      <c r="E12" s="20" t="s">
        <v>9</v>
      </c>
      <c r="F12" s="20" t="s">
        <v>66</v>
      </c>
      <c r="G12" s="20" t="s">
        <v>103</v>
      </c>
      <c r="H12" s="29"/>
    </row>
    <row r="13" spans="2:8" ht="36" x14ac:dyDescent="0.25">
      <c r="B13" s="27" t="s">
        <v>15</v>
      </c>
      <c r="C13" s="20" t="s">
        <v>3</v>
      </c>
      <c r="D13" s="20" t="s">
        <v>73</v>
      </c>
      <c r="E13" s="20" t="s">
        <v>3</v>
      </c>
      <c r="F13" s="20" t="s">
        <v>66</v>
      </c>
      <c r="G13" s="20" t="s">
        <v>103</v>
      </c>
      <c r="H13" s="29"/>
    </row>
    <row r="14" spans="2:8" ht="36" x14ac:dyDescent="0.25">
      <c r="B14" s="27" t="s">
        <v>16</v>
      </c>
      <c r="C14" s="20" t="s">
        <v>65</v>
      </c>
      <c r="D14" s="20" t="s">
        <v>64</v>
      </c>
      <c r="E14" s="20" t="s">
        <v>65</v>
      </c>
      <c r="F14" s="20" t="s">
        <v>66</v>
      </c>
      <c r="G14" s="20" t="s">
        <v>50</v>
      </c>
      <c r="H14" s="29"/>
    </row>
    <row r="15" spans="2:8" ht="60" x14ac:dyDescent="0.25">
      <c r="B15" s="27" t="s">
        <v>17</v>
      </c>
      <c r="C15" s="20" t="s">
        <v>57</v>
      </c>
      <c r="D15" s="20" t="s">
        <v>58</v>
      </c>
      <c r="E15" s="20" t="s">
        <v>4</v>
      </c>
      <c r="F15" s="20" t="s">
        <v>59</v>
      </c>
      <c r="G15" s="20" t="s">
        <v>96</v>
      </c>
      <c r="H15" s="29"/>
    </row>
    <row r="16" spans="2:8" ht="60" x14ac:dyDescent="0.25">
      <c r="B16" s="27" t="s">
        <v>18</v>
      </c>
      <c r="C16" s="20" t="s">
        <v>102</v>
      </c>
      <c r="D16" s="20" t="s">
        <v>69</v>
      </c>
      <c r="E16" s="20" t="s">
        <v>70</v>
      </c>
      <c r="F16" s="20" t="s">
        <v>59</v>
      </c>
      <c r="G16" s="20" t="s">
        <v>101</v>
      </c>
      <c r="H16" s="29"/>
    </row>
    <row r="17" spans="2:8" ht="36" x14ac:dyDescent="0.25">
      <c r="B17" s="27" t="s">
        <v>24</v>
      </c>
      <c r="C17" s="20" t="s">
        <v>26</v>
      </c>
      <c r="D17" s="20" t="s">
        <v>113</v>
      </c>
      <c r="E17" s="20" t="s">
        <v>26</v>
      </c>
      <c r="F17" s="20" t="s">
        <v>66</v>
      </c>
      <c r="G17" s="20" t="s">
        <v>114</v>
      </c>
      <c r="H17" s="29"/>
    </row>
    <row r="18" spans="2:8" ht="60" x14ac:dyDescent="0.25">
      <c r="B18" s="27" t="s">
        <v>25</v>
      </c>
      <c r="C18" s="20" t="s">
        <v>108</v>
      </c>
      <c r="D18" s="20" t="s">
        <v>109</v>
      </c>
      <c r="E18" s="20" t="s">
        <v>108</v>
      </c>
      <c r="F18" s="20" t="s">
        <v>59</v>
      </c>
      <c r="G18" s="20" t="s">
        <v>80</v>
      </c>
      <c r="H18" s="29"/>
    </row>
    <row r="19" spans="2:8" ht="60" x14ac:dyDescent="0.25">
      <c r="B19" s="27" t="s">
        <v>28</v>
      </c>
      <c r="C19" s="20" t="s">
        <v>29</v>
      </c>
      <c r="D19" s="20" t="s">
        <v>110</v>
      </c>
      <c r="E19" s="20" t="s">
        <v>29</v>
      </c>
      <c r="F19" s="20" t="s">
        <v>59</v>
      </c>
      <c r="G19" s="20" t="s">
        <v>91</v>
      </c>
      <c r="H19" s="29"/>
    </row>
    <row r="20" spans="2:8" ht="60" x14ac:dyDescent="0.25">
      <c r="B20" s="27" t="s">
        <v>30</v>
      </c>
      <c r="C20" s="20" t="s">
        <v>27</v>
      </c>
      <c r="D20" s="20" t="s">
        <v>111</v>
      </c>
      <c r="E20" s="20" t="s">
        <v>112</v>
      </c>
      <c r="F20" s="20" t="s">
        <v>59</v>
      </c>
      <c r="G20" s="20" t="s">
        <v>92</v>
      </c>
      <c r="H20" s="29"/>
    </row>
    <row r="21" spans="2:8" ht="24" x14ac:dyDescent="0.25">
      <c r="B21" s="27" t="s">
        <v>63</v>
      </c>
      <c r="C21" s="20" t="s">
        <v>107</v>
      </c>
      <c r="D21" s="20" t="s">
        <v>77</v>
      </c>
      <c r="E21" s="20" t="s">
        <v>107</v>
      </c>
      <c r="F21" s="20" t="s">
        <v>119</v>
      </c>
      <c r="G21" s="20" t="s">
        <v>51</v>
      </c>
      <c r="H21" s="29"/>
    </row>
    <row r="22" spans="2:8" ht="36" x14ac:dyDescent="0.25">
      <c r="B22" s="27" t="s">
        <v>60</v>
      </c>
      <c r="C22" s="20" t="s">
        <v>122</v>
      </c>
      <c r="D22" s="20" t="s">
        <v>123</v>
      </c>
      <c r="E22" s="20" t="s">
        <v>122</v>
      </c>
      <c r="F22" s="20" t="s">
        <v>119</v>
      </c>
      <c r="G22" s="20" t="s">
        <v>51</v>
      </c>
      <c r="H22" s="30"/>
    </row>
    <row r="23" spans="2:8" ht="24" x14ac:dyDescent="0.25">
      <c r="B23" s="27" t="s">
        <v>61</v>
      </c>
      <c r="C23" s="20" t="s">
        <v>117</v>
      </c>
      <c r="D23" s="20" t="s">
        <v>118</v>
      </c>
      <c r="E23" s="20" t="s">
        <v>117</v>
      </c>
      <c r="F23" s="20" t="s">
        <v>119</v>
      </c>
      <c r="G23" s="20" t="s">
        <v>51</v>
      </c>
      <c r="H23" s="29"/>
    </row>
    <row r="24" spans="2:8" ht="36" x14ac:dyDescent="0.25">
      <c r="B24" s="27" t="s">
        <v>62</v>
      </c>
      <c r="C24" s="20" t="s">
        <v>120</v>
      </c>
      <c r="D24" s="20" t="s">
        <v>121</v>
      </c>
      <c r="E24" s="20" t="s">
        <v>120</v>
      </c>
      <c r="F24" s="20" t="s">
        <v>119</v>
      </c>
      <c r="G24" s="20" t="s">
        <v>51</v>
      </c>
      <c r="H24" s="28"/>
    </row>
    <row r="25" spans="2:8" ht="48" x14ac:dyDescent="0.25">
      <c r="B25" s="27" t="s">
        <v>97</v>
      </c>
      <c r="C25" s="20" t="s">
        <v>98</v>
      </c>
      <c r="D25" s="20" t="s">
        <v>77</v>
      </c>
      <c r="E25" s="20" t="s">
        <v>99</v>
      </c>
      <c r="F25" s="20" t="s">
        <v>79</v>
      </c>
      <c r="G25" s="20" t="s">
        <v>100</v>
      </c>
      <c r="H25" s="29"/>
    </row>
    <row r="26" spans="2:8" ht="72" x14ac:dyDescent="0.25">
      <c r="B26" s="27" t="s">
        <v>19</v>
      </c>
      <c r="C26" s="20" t="s">
        <v>70</v>
      </c>
      <c r="D26" s="20" t="s">
        <v>74</v>
      </c>
      <c r="E26" s="20" t="s">
        <v>70</v>
      </c>
      <c r="F26" s="20" t="s">
        <v>59</v>
      </c>
      <c r="G26" s="20" t="s">
        <v>101</v>
      </c>
      <c r="H26" s="29"/>
    </row>
    <row r="27" spans="2:8" ht="60" x14ac:dyDescent="0.25">
      <c r="B27" s="27" t="s">
        <v>20</v>
      </c>
      <c r="C27" s="20" t="s">
        <v>102</v>
      </c>
      <c r="D27" s="20" t="s">
        <v>72</v>
      </c>
      <c r="E27" s="20" t="s">
        <v>6</v>
      </c>
      <c r="F27" s="20" t="s">
        <v>59</v>
      </c>
      <c r="G27" s="20" t="s">
        <v>101</v>
      </c>
      <c r="H27" s="29"/>
    </row>
    <row r="28" spans="2:8" ht="60" x14ac:dyDescent="0.25">
      <c r="B28" s="27" t="s">
        <v>21</v>
      </c>
      <c r="C28" s="20" t="s">
        <v>115</v>
      </c>
      <c r="D28" s="20" t="s">
        <v>75</v>
      </c>
      <c r="E28" s="20" t="s">
        <v>5</v>
      </c>
      <c r="F28" s="20" t="s">
        <v>59</v>
      </c>
      <c r="G28" s="20" t="s">
        <v>94</v>
      </c>
      <c r="H28" s="29"/>
    </row>
    <row r="29" spans="2:8" ht="60.75" thickBot="1" x14ac:dyDescent="0.3">
      <c r="B29" s="31" t="s">
        <v>22</v>
      </c>
      <c r="C29" s="32" t="s">
        <v>116</v>
      </c>
      <c r="D29" s="32" t="s">
        <v>67</v>
      </c>
      <c r="E29" s="32" t="s">
        <v>2</v>
      </c>
      <c r="F29" s="32" t="s">
        <v>59</v>
      </c>
      <c r="G29" s="32" t="s">
        <v>94</v>
      </c>
      <c r="H29" s="33"/>
    </row>
  </sheetData>
  <pageMargins left="0.31496062992125984" right="0.31496062992125984" top="0.35433070866141736" bottom="0.35433070866141736" header="0.31496062992125984" footer="0.31496062992125984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33"/>
  <sheetViews>
    <sheetView topLeftCell="B1" zoomScale="80" zoomScaleNormal="80" workbookViewId="0">
      <selection activeCell="F14" sqref="F14"/>
    </sheetView>
  </sheetViews>
  <sheetFormatPr defaultRowHeight="15" x14ac:dyDescent="0.25"/>
  <cols>
    <col min="1" max="1" width="9.140625" style="4"/>
    <col min="2" max="2" width="3.42578125" style="4" customWidth="1"/>
    <col min="3" max="3" width="31.7109375" style="15" customWidth="1"/>
    <col min="4" max="4" width="26.5703125" style="4" customWidth="1"/>
    <col min="5" max="5" width="23.5703125" style="4" customWidth="1"/>
    <col min="6" max="6" width="14.7109375" style="4" customWidth="1"/>
    <col min="7" max="7" width="11.140625" style="4" customWidth="1"/>
    <col min="8" max="8" width="22.85546875" style="4" customWidth="1"/>
    <col min="9" max="9" width="21.42578125" style="4" customWidth="1"/>
    <col min="10" max="10" width="42.140625" style="4" customWidth="1"/>
    <col min="11" max="11" width="197" style="4" customWidth="1"/>
    <col min="12" max="16384" width="9.140625" style="4"/>
  </cols>
  <sheetData>
    <row r="3" spans="3:13" x14ac:dyDescent="0.25">
      <c r="K3" s="4">
        <f>29*16*300</f>
        <v>139200</v>
      </c>
    </row>
    <row r="4" spans="3:13" ht="21" x14ac:dyDescent="0.35">
      <c r="C4" s="6" t="s">
        <v>42</v>
      </c>
      <c r="K4" s="4">
        <f>K3/365</f>
        <v>381.36986301369865</v>
      </c>
    </row>
    <row r="5" spans="3:13" x14ac:dyDescent="0.25">
      <c r="K5" s="4">
        <f>K4/24</f>
        <v>15.890410958904111</v>
      </c>
    </row>
    <row r="6" spans="3:13" ht="56.25" x14ac:dyDescent="0.25">
      <c r="C6" s="12" t="s">
        <v>32</v>
      </c>
      <c r="D6" s="10" t="s">
        <v>33</v>
      </c>
      <c r="E6" s="10" t="s">
        <v>34</v>
      </c>
      <c r="F6" s="10" t="s">
        <v>31</v>
      </c>
      <c r="G6" s="10" t="s">
        <v>23</v>
      </c>
      <c r="H6" s="10" t="s">
        <v>35</v>
      </c>
      <c r="I6" s="10" t="s">
        <v>36</v>
      </c>
      <c r="J6" s="39" t="s">
        <v>43</v>
      </c>
      <c r="K6" s="39"/>
    </row>
    <row r="7" spans="3:13" ht="227.25" customHeight="1" x14ac:dyDescent="0.25">
      <c r="C7" s="11" t="s">
        <v>44</v>
      </c>
      <c r="D7" s="7" t="s">
        <v>44</v>
      </c>
      <c r="E7" s="7" t="s">
        <v>37</v>
      </c>
      <c r="F7" s="7">
        <f>20*24*365</f>
        <v>175200</v>
      </c>
      <c r="G7" s="7" t="s">
        <v>0</v>
      </c>
      <c r="H7" s="7">
        <v>300</v>
      </c>
      <c r="I7" s="7">
        <v>72000</v>
      </c>
      <c r="J7" s="34" t="s">
        <v>81</v>
      </c>
      <c r="K7" s="35"/>
    </row>
    <row r="8" spans="3:13" ht="147.75" customHeight="1" x14ac:dyDescent="0.25">
      <c r="C8" s="16" t="s">
        <v>45</v>
      </c>
      <c r="D8" s="8" t="s">
        <v>45</v>
      </c>
      <c r="E8" s="8" t="s">
        <v>7</v>
      </c>
      <c r="F8" s="8">
        <v>116</v>
      </c>
      <c r="G8" s="8" t="s">
        <v>49</v>
      </c>
      <c r="H8" s="8">
        <v>200</v>
      </c>
      <c r="I8" s="8">
        <v>30000</v>
      </c>
      <c r="J8" s="34" t="s">
        <v>82</v>
      </c>
      <c r="K8" s="35"/>
    </row>
    <row r="9" spans="3:13" ht="293.25" customHeight="1" x14ac:dyDescent="0.25">
      <c r="C9" s="50" t="s">
        <v>38</v>
      </c>
      <c r="D9" s="48" t="s">
        <v>46</v>
      </c>
      <c r="E9" s="48" t="s">
        <v>37</v>
      </c>
      <c r="F9" s="42">
        <f>520*24*365/1000</f>
        <v>4555.2</v>
      </c>
      <c r="G9" s="42" t="s">
        <v>0</v>
      </c>
      <c r="H9" s="42">
        <f>25+28</f>
        <v>53</v>
      </c>
      <c r="I9" s="40">
        <f>1800+620</f>
        <v>2420</v>
      </c>
      <c r="J9" s="44" t="s">
        <v>83</v>
      </c>
      <c r="K9" s="45"/>
    </row>
    <row r="10" spans="3:13" ht="214.5" customHeight="1" x14ac:dyDescent="0.25">
      <c r="C10" s="51"/>
      <c r="D10" s="49"/>
      <c r="E10" s="49"/>
      <c r="F10" s="43"/>
      <c r="G10" s="43"/>
      <c r="H10" s="43"/>
      <c r="I10" s="41"/>
      <c r="J10" s="46"/>
      <c r="K10" s="47"/>
    </row>
    <row r="11" spans="3:13" ht="226.5" customHeight="1" x14ac:dyDescent="0.25">
      <c r="C11" s="11" t="s">
        <v>50</v>
      </c>
      <c r="D11" s="8" t="s">
        <v>46</v>
      </c>
      <c r="E11" s="8" t="s">
        <v>37</v>
      </c>
      <c r="F11" s="7">
        <f>1*24*365</f>
        <v>8760</v>
      </c>
      <c r="G11" s="7" t="s">
        <v>0</v>
      </c>
      <c r="H11" s="7">
        <v>7</v>
      </c>
      <c r="I11" s="9" t="e">
        <f>Q40A!#REF!</f>
        <v>#REF!</v>
      </c>
      <c r="J11" s="34" t="s">
        <v>84</v>
      </c>
      <c r="K11" s="35"/>
    </row>
    <row r="12" spans="3:13" ht="168.75" customHeight="1" x14ac:dyDescent="0.25">
      <c r="C12" s="11" t="s">
        <v>40</v>
      </c>
      <c r="D12" s="8" t="s">
        <v>47</v>
      </c>
      <c r="E12" s="8" t="s">
        <v>1</v>
      </c>
      <c r="F12" s="52">
        <f>3*4*52</f>
        <v>624</v>
      </c>
      <c r="G12" s="52" t="s">
        <v>0</v>
      </c>
      <c r="H12" s="52">
        <v>50</v>
      </c>
      <c r="I12" s="7">
        <v>310</v>
      </c>
      <c r="J12" s="34" t="s">
        <v>124</v>
      </c>
      <c r="K12" s="35"/>
    </row>
    <row r="13" spans="3:13" ht="278.25" customHeight="1" x14ac:dyDescent="0.25">
      <c r="C13" s="11" t="s">
        <v>39</v>
      </c>
      <c r="D13" s="8" t="s">
        <v>47</v>
      </c>
      <c r="E13" s="8" t="s">
        <v>1</v>
      </c>
      <c r="F13" s="7">
        <f>7*25*12</f>
        <v>2100</v>
      </c>
      <c r="G13" s="7" t="s">
        <v>0</v>
      </c>
      <c r="H13" s="7">
        <v>100</v>
      </c>
      <c r="I13" s="7">
        <v>1900</v>
      </c>
      <c r="J13" s="34" t="s">
        <v>85</v>
      </c>
      <c r="K13" s="35"/>
      <c r="M13" s="4">
        <f>2100/12</f>
        <v>175</v>
      </c>
    </row>
    <row r="14" spans="3:13" ht="62.25" customHeight="1" x14ac:dyDescent="0.25">
      <c r="C14" s="11" t="s">
        <v>41</v>
      </c>
      <c r="D14" s="8" t="s">
        <v>48</v>
      </c>
      <c r="E14" s="8" t="s">
        <v>37</v>
      </c>
      <c r="F14" s="7">
        <v>1500</v>
      </c>
      <c r="G14" s="7" t="s">
        <v>0</v>
      </c>
      <c r="H14" s="7">
        <v>54</v>
      </c>
      <c r="I14" s="7">
        <v>1500</v>
      </c>
      <c r="J14" s="34" t="s">
        <v>86</v>
      </c>
      <c r="K14" s="35"/>
    </row>
    <row r="15" spans="3:13" ht="92.25" customHeight="1" x14ac:dyDescent="0.25">
      <c r="C15" s="11" t="s">
        <v>80</v>
      </c>
      <c r="D15" s="8" t="s">
        <v>47</v>
      </c>
      <c r="E15" s="7" t="s">
        <v>1</v>
      </c>
      <c r="F15" s="7">
        <v>170</v>
      </c>
      <c r="G15" s="7" t="s">
        <v>0</v>
      </c>
      <c r="H15" s="7">
        <v>2.5</v>
      </c>
      <c r="I15" s="7">
        <v>170</v>
      </c>
      <c r="J15" s="34" t="s">
        <v>95</v>
      </c>
      <c r="K15" s="35"/>
    </row>
    <row r="16" spans="3:13" ht="87.75" customHeight="1" x14ac:dyDescent="0.25">
      <c r="C16" s="11" t="s">
        <v>92</v>
      </c>
      <c r="D16" s="8" t="s">
        <v>47</v>
      </c>
      <c r="E16" s="7" t="s">
        <v>1</v>
      </c>
      <c r="F16" s="7">
        <v>200</v>
      </c>
      <c r="G16" s="7" t="s">
        <v>0</v>
      </c>
      <c r="H16" s="7">
        <v>16</v>
      </c>
      <c r="I16" s="7">
        <v>200</v>
      </c>
      <c r="J16" s="34" t="s">
        <v>87</v>
      </c>
      <c r="K16" s="35"/>
    </row>
    <row r="17" spans="3:11" ht="90" customHeight="1" x14ac:dyDescent="0.25">
      <c r="C17" s="11" t="s">
        <v>91</v>
      </c>
      <c r="D17" s="8" t="s">
        <v>47</v>
      </c>
      <c r="E17" s="7" t="s">
        <v>1</v>
      </c>
      <c r="F17" s="7">
        <v>200</v>
      </c>
      <c r="G17" s="7" t="s">
        <v>0</v>
      </c>
      <c r="H17" s="7">
        <v>5</v>
      </c>
      <c r="I17" s="7">
        <v>200</v>
      </c>
      <c r="J17" s="34" t="s">
        <v>88</v>
      </c>
      <c r="K17" s="35"/>
    </row>
    <row r="18" spans="3:11" ht="231.75" customHeight="1" x14ac:dyDescent="0.25">
      <c r="C18" s="16" t="s">
        <v>51</v>
      </c>
      <c r="D18" s="8" t="s">
        <v>52</v>
      </c>
      <c r="E18" s="8" t="s">
        <v>53</v>
      </c>
      <c r="F18" s="13">
        <f>2107040/33</f>
        <v>63849.696969696968</v>
      </c>
      <c r="G18" s="8" t="s">
        <v>0</v>
      </c>
      <c r="H18" s="14">
        <v>0</v>
      </c>
      <c r="I18" s="14">
        <v>63850</v>
      </c>
      <c r="J18" s="36" t="s">
        <v>89</v>
      </c>
      <c r="K18" s="37"/>
    </row>
    <row r="19" spans="3:11" ht="141" customHeight="1" x14ac:dyDescent="0.25">
      <c r="C19" s="1" t="s">
        <v>94</v>
      </c>
      <c r="D19" s="8" t="s">
        <v>47</v>
      </c>
      <c r="E19" s="8" t="s">
        <v>1</v>
      </c>
      <c r="F19" s="8">
        <f>5+5</f>
        <v>10</v>
      </c>
      <c r="G19" s="8" t="s">
        <v>0</v>
      </c>
      <c r="H19" s="17">
        <f>2+0.5</f>
        <v>2.5</v>
      </c>
      <c r="I19" s="17">
        <v>10</v>
      </c>
      <c r="J19" s="38" t="s">
        <v>90</v>
      </c>
      <c r="K19" s="38"/>
    </row>
    <row r="21" spans="3:11" x14ac:dyDescent="0.25">
      <c r="E21" s="5"/>
      <c r="F21" s="5"/>
      <c r="G21" s="5"/>
      <c r="H21" s="5"/>
      <c r="I21" s="5"/>
      <c r="J21" s="5"/>
      <c r="K21" s="5"/>
    </row>
    <row r="22" spans="3:11" ht="15.75" x14ac:dyDescent="0.25">
      <c r="E22" s="18"/>
      <c r="F22" s="18"/>
      <c r="G22" s="18"/>
      <c r="H22" s="18"/>
      <c r="I22" s="18"/>
      <c r="J22" s="18"/>
      <c r="K22" s="5"/>
    </row>
    <row r="23" spans="3:11" ht="15.75" x14ac:dyDescent="0.25">
      <c r="E23" s="18"/>
      <c r="F23" s="18"/>
      <c r="G23" s="18"/>
      <c r="H23" s="18"/>
      <c r="I23" s="18"/>
      <c r="J23" s="18"/>
      <c r="K23" s="5"/>
    </row>
    <row r="24" spans="3:11" ht="15.75" x14ac:dyDescent="0.25">
      <c r="E24" s="18"/>
      <c r="F24" s="18"/>
      <c r="G24" s="18"/>
      <c r="H24" s="18"/>
      <c r="I24" s="18"/>
      <c r="J24" s="18"/>
      <c r="K24" s="5"/>
    </row>
    <row r="25" spans="3:11" ht="15.75" x14ac:dyDescent="0.25">
      <c r="E25" s="18"/>
      <c r="F25" s="18"/>
      <c r="G25" s="18"/>
      <c r="H25" s="18"/>
      <c r="I25" s="18"/>
      <c r="J25" s="18"/>
      <c r="K25" s="5"/>
    </row>
    <row r="26" spans="3:11" ht="15.75" x14ac:dyDescent="0.25">
      <c r="E26" s="18"/>
      <c r="F26" s="18"/>
      <c r="G26" s="18"/>
      <c r="H26" s="18"/>
      <c r="I26" s="18"/>
      <c r="J26" s="18"/>
      <c r="K26" s="5"/>
    </row>
    <row r="27" spans="3:11" ht="15.75" x14ac:dyDescent="0.25">
      <c r="E27" s="18"/>
      <c r="F27" s="18"/>
      <c r="G27" s="18"/>
      <c r="H27" s="18"/>
      <c r="I27" s="18"/>
      <c r="J27" s="18"/>
      <c r="K27" s="5"/>
    </row>
    <row r="28" spans="3:11" ht="15.75" x14ac:dyDescent="0.25">
      <c r="E28" s="18"/>
      <c r="F28" s="18"/>
      <c r="G28" s="18"/>
      <c r="H28" s="18"/>
      <c r="I28" s="18"/>
      <c r="J28" s="18"/>
      <c r="K28" s="5"/>
    </row>
    <row r="29" spans="3:11" x14ac:dyDescent="0.25">
      <c r="E29" s="5"/>
      <c r="F29" s="5"/>
      <c r="G29" s="5"/>
      <c r="H29" s="5"/>
      <c r="I29" s="5"/>
      <c r="J29" s="5"/>
      <c r="K29" s="5"/>
    </row>
    <row r="30" spans="3:11" x14ac:dyDescent="0.25">
      <c r="E30" s="5"/>
      <c r="F30" s="5"/>
      <c r="G30" s="5"/>
      <c r="H30" s="5"/>
      <c r="I30" s="5"/>
      <c r="J30" s="5"/>
      <c r="K30" s="19"/>
    </row>
    <row r="31" spans="3:11" x14ac:dyDescent="0.25">
      <c r="E31" s="5"/>
      <c r="F31" s="5"/>
      <c r="G31" s="5"/>
      <c r="H31" s="5"/>
      <c r="I31" s="5"/>
      <c r="J31" s="5"/>
      <c r="K31" s="5"/>
    </row>
    <row r="32" spans="3:11" x14ac:dyDescent="0.25">
      <c r="E32" s="5"/>
      <c r="F32" s="5"/>
      <c r="G32" s="5"/>
      <c r="H32" s="5"/>
      <c r="I32" s="5"/>
      <c r="J32" s="5"/>
      <c r="K32" s="5"/>
    </row>
    <row r="33" spans="5:11" x14ac:dyDescent="0.25">
      <c r="E33" s="5"/>
      <c r="F33" s="5"/>
      <c r="G33" s="5"/>
      <c r="H33" s="5"/>
      <c r="I33" s="5"/>
      <c r="J33" s="5"/>
      <c r="K33" s="5"/>
    </row>
  </sheetData>
  <mergeCells count="20">
    <mergeCell ref="G9:G10"/>
    <mergeCell ref="F9:F10"/>
    <mergeCell ref="E9:E10"/>
    <mergeCell ref="D9:D10"/>
    <mergeCell ref="C9:C10"/>
    <mergeCell ref="J6:K6"/>
    <mergeCell ref="I9:I10"/>
    <mergeCell ref="H9:H10"/>
    <mergeCell ref="J8:K8"/>
    <mergeCell ref="J7:K7"/>
    <mergeCell ref="J9:K10"/>
    <mergeCell ref="J17:K17"/>
    <mergeCell ref="J18:K18"/>
    <mergeCell ref="J19:K19"/>
    <mergeCell ref="J12:K12"/>
    <mergeCell ref="J11:K11"/>
    <mergeCell ref="J14:K14"/>
    <mergeCell ref="J13:K13"/>
    <mergeCell ref="J15:K15"/>
    <mergeCell ref="J16:K16"/>
  </mergeCells>
  <pageMargins left="0.11811023622047245" right="0.11811023622047245" top="0.15748031496062992" bottom="0.15748031496062992" header="0.31496062992125984" footer="0.31496062992125984"/>
  <pageSetup paperSize="8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Q40A</vt:lpstr>
      <vt:lpstr>Q40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Celestina Barros</dc:creator>
  <cp:lastModifiedBy>Ana Fidalgo</cp:lastModifiedBy>
  <cp:lastPrinted>2021-02-22T16:48:10Z</cp:lastPrinted>
  <dcterms:created xsi:type="dcterms:W3CDTF">2016-12-12T17:15:18Z</dcterms:created>
  <dcterms:modified xsi:type="dcterms:W3CDTF">2021-02-24T13:18:12Z</dcterms:modified>
</cp:coreProperties>
</file>